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S:\Dokumenty OISM\Investice\VEŘEJNÉ_ZAKÁZKY\Modernizace - přestavba sociálního zařízení ZS\ZD\"/>
    </mc:Choice>
  </mc:AlternateContent>
  <xr:revisionPtr revIDLastSave="0" documentId="13_ncr:1_{B5B24402-C008-4565-B7C6-C138DF3B0C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12-19 - PŘESTAVBA SOCIÁLN..." sheetId="2" r:id="rId2"/>
  </sheets>
  <definedNames>
    <definedName name="_xlnm._FilterDatabase" localSheetId="1" hidden="1">'12-19 - PŘESTAVBA SOCIÁLN...'!$C$146:$L$782</definedName>
    <definedName name="_xlnm.Print_Titles" localSheetId="1">'12-19 - PŘESTAVBA SOCIÁLN...'!$146:$146</definedName>
    <definedName name="_xlnm.Print_Titles" localSheetId="0">'Rekapitulace stavby'!$92:$92</definedName>
    <definedName name="_xlnm.Print_Area" localSheetId="1">'12-19 - PŘESTAVBA SOCIÁLN...'!$C$4:$K$76,'12-19 - PŘESTAVBA SOCIÁLN...'!$C$82:$K$130,'12-19 - PŘESTAVBA SOCIÁLN...'!$C$136:$L$782</definedName>
    <definedName name="_xlnm.Print_Area" localSheetId="0">'Rekapitulace stavby'!$D$4:$AO$76,'Rekapitulace stavby'!$C$82:$AQ$103</definedName>
  </definedNames>
  <calcPr calcId="191029"/>
</workbook>
</file>

<file path=xl/calcChain.xml><?xml version="1.0" encoding="utf-8"?>
<calcChain xmlns="http://schemas.openxmlformats.org/spreadsheetml/2006/main">
  <c r="K39" i="2" l="1"/>
  <c r="K38" i="2"/>
  <c r="BA95" i="1" s="1"/>
  <c r="K37" i="2"/>
  <c r="AZ95" i="1"/>
  <c r="BI779" i="2"/>
  <c r="BH779" i="2"/>
  <c r="BG779" i="2"/>
  <c r="BF779" i="2"/>
  <c r="X779" i="2"/>
  <c r="X778" i="2"/>
  <c r="V779" i="2"/>
  <c r="V778" i="2"/>
  <c r="T779" i="2"/>
  <c r="T778" i="2" s="1"/>
  <c r="P779" i="2"/>
  <c r="BI776" i="2"/>
  <c r="BH776" i="2"/>
  <c r="BG776" i="2"/>
  <c r="BF776" i="2"/>
  <c r="X776" i="2"/>
  <c r="V776" i="2"/>
  <c r="T776" i="2"/>
  <c r="P776" i="2"/>
  <c r="BI774" i="2"/>
  <c r="BH774" i="2"/>
  <c r="BG774" i="2"/>
  <c r="BF774" i="2"/>
  <c r="X774" i="2"/>
  <c r="V774" i="2"/>
  <c r="T774" i="2"/>
  <c r="P774" i="2"/>
  <c r="BI771" i="2"/>
  <c r="BH771" i="2"/>
  <c r="BG771" i="2"/>
  <c r="BF771" i="2"/>
  <c r="X771" i="2"/>
  <c r="X770" i="2" s="1"/>
  <c r="V771" i="2"/>
  <c r="V770" i="2" s="1"/>
  <c r="T771" i="2"/>
  <c r="T770" i="2" s="1"/>
  <c r="P771" i="2"/>
  <c r="BI767" i="2"/>
  <c r="BH767" i="2"/>
  <c r="BG767" i="2"/>
  <c r="BF767" i="2"/>
  <c r="X767" i="2"/>
  <c r="V767" i="2"/>
  <c r="T767" i="2"/>
  <c r="P767" i="2"/>
  <c r="BI765" i="2"/>
  <c r="BH765" i="2"/>
  <c r="BG765" i="2"/>
  <c r="BF765" i="2"/>
  <c r="X765" i="2"/>
  <c r="V765" i="2"/>
  <c r="T765" i="2"/>
  <c r="P765" i="2"/>
  <c r="BI761" i="2"/>
  <c r="BH761" i="2"/>
  <c r="BG761" i="2"/>
  <c r="BF761" i="2"/>
  <c r="X761" i="2"/>
  <c r="V761" i="2"/>
  <c r="T761" i="2"/>
  <c r="P761" i="2"/>
  <c r="BI757" i="2"/>
  <c r="BH757" i="2"/>
  <c r="BG757" i="2"/>
  <c r="BF757" i="2"/>
  <c r="X757" i="2"/>
  <c r="V757" i="2"/>
  <c r="T757" i="2"/>
  <c r="P757" i="2"/>
  <c r="BI753" i="2"/>
  <c r="BH753" i="2"/>
  <c r="BG753" i="2"/>
  <c r="BF753" i="2"/>
  <c r="X753" i="2"/>
  <c r="V753" i="2"/>
  <c r="T753" i="2"/>
  <c r="P753" i="2"/>
  <c r="BI750" i="2"/>
  <c r="BH750" i="2"/>
  <c r="BG750" i="2"/>
  <c r="BF750" i="2"/>
  <c r="X750" i="2"/>
  <c r="V750" i="2"/>
  <c r="T750" i="2"/>
  <c r="P750" i="2"/>
  <c r="K750" i="2" s="1"/>
  <c r="BE750" i="2" s="1"/>
  <c r="BI748" i="2"/>
  <c r="BH748" i="2"/>
  <c r="BG748" i="2"/>
  <c r="BF748" i="2"/>
  <c r="X748" i="2"/>
  <c r="V748" i="2"/>
  <c r="T748" i="2"/>
  <c r="P748" i="2"/>
  <c r="BI744" i="2"/>
  <c r="BH744" i="2"/>
  <c r="BG744" i="2"/>
  <c r="BF744" i="2"/>
  <c r="X744" i="2"/>
  <c r="V744" i="2"/>
  <c r="T744" i="2"/>
  <c r="P744" i="2"/>
  <c r="BI739" i="2"/>
  <c r="BH739" i="2"/>
  <c r="BG739" i="2"/>
  <c r="BF739" i="2"/>
  <c r="X739" i="2"/>
  <c r="V739" i="2"/>
  <c r="T739" i="2"/>
  <c r="P739" i="2"/>
  <c r="BI736" i="2"/>
  <c r="BH736" i="2"/>
  <c r="BG736" i="2"/>
  <c r="BF736" i="2"/>
  <c r="X736" i="2"/>
  <c r="V736" i="2"/>
  <c r="T736" i="2"/>
  <c r="P736" i="2"/>
  <c r="BI734" i="2"/>
  <c r="BH734" i="2"/>
  <c r="BG734" i="2"/>
  <c r="BF734" i="2"/>
  <c r="X734" i="2"/>
  <c r="V734" i="2"/>
  <c r="T734" i="2"/>
  <c r="P734" i="2"/>
  <c r="BI732" i="2"/>
  <c r="BH732" i="2"/>
  <c r="BG732" i="2"/>
  <c r="BF732" i="2"/>
  <c r="X732" i="2"/>
  <c r="V732" i="2"/>
  <c r="T732" i="2"/>
  <c r="P732" i="2"/>
  <c r="BK732" i="2" s="1"/>
  <c r="BI730" i="2"/>
  <c r="BH730" i="2"/>
  <c r="BG730" i="2"/>
  <c r="BF730" i="2"/>
  <c r="X730" i="2"/>
  <c r="V730" i="2"/>
  <c r="T730" i="2"/>
  <c r="P730" i="2"/>
  <c r="BI726" i="2"/>
  <c r="BH726" i="2"/>
  <c r="BG726" i="2"/>
  <c r="BF726" i="2"/>
  <c r="X726" i="2"/>
  <c r="V726" i="2"/>
  <c r="T726" i="2"/>
  <c r="P726" i="2"/>
  <c r="BI720" i="2"/>
  <c r="BH720" i="2"/>
  <c r="BG720" i="2"/>
  <c r="BF720" i="2"/>
  <c r="X720" i="2"/>
  <c r="V720" i="2"/>
  <c r="T720" i="2"/>
  <c r="P720" i="2"/>
  <c r="K720" i="2" s="1"/>
  <c r="BE720" i="2" s="1"/>
  <c r="BI716" i="2"/>
  <c r="BH716" i="2"/>
  <c r="BG716" i="2"/>
  <c r="BF716" i="2"/>
  <c r="X716" i="2"/>
  <c r="V716" i="2"/>
  <c r="T716" i="2"/>
  <c r="P716" i="2"/>
  <c r="BI708" i="2"/>
  <c r="BH708" i="2"/>
  <c r="BG708" i="2"/>
  <c r="BF708" i="2"/>
  <c r="X708" i="2"/>
  <c r="V708" i="2"/>
  <c r="T708" i="2"/>
  <c r="P708" i="2"/>
  <c r="BI705" i="2"/>
  <c r="BH705" i="2"/>
  <c r="BG705" i="2"/>
  <c r="BF705" i="2"/>
  <c r="X705" i="2"/>
  <c r="V705" i="2"/>
  <c r="T705" i="2"/>
  <c r="P705" i="2"/>
  <c r="K705" i="2" s="1"/>
  <c r="BE705" i="2" s="1"/>
  <c r="BI703" i="2"/>
  <c r="BH703" i="2"/>
  <c r="BG703" i="2"/>
  <c r="BF703" i="2"/>
  <c r="X703" i="2"/>
  <c r="V703" i="2"/>
  <c r="T703" i="2"/>
  <c r="P703" i="2"/>
  <c r="BI700" i="2"/>
  <c r="BH700" i="2"/>
  <c r="BG700" i="2"/>
  <c r="BF700" i="2"/>
  <c r="X700" i="2"/>
  <c r="V700" i="2"/>
  <c r="T700" i="2"/>
  <c r="P700" i="2"/>
  <c r="BI697" i="2"/>
  <c r="BH697" i="2"/>
  <c r="BG697" i="2"/>
  <c r="BF697" i="2"/>
  <c r="X697" i="2"/>
  <c r="V697" i="2"/>
  <c r="T697" i="2"/>
  <c r="P697" i="2"/>
  <c r="K697" i="2" s="1"/>
  <c r="BE697" i="2" s="1"/>
  <c r="BI694" i="2"/>
  <c r="BH694" i="2"/>
  <c r="BG694" i="2"/>
  <c r="BF694" i="2"/>
  <c r="X694" i="2"/>
  <c r="V694" i="2"/>
  <c r="T694" i="2"/>
  <c r="P694" i="2"/>
  <c r="BI688" i="2"/>
  <c r="BH688" i="2"/>
  <c r="BG688" i="2"/>
  <c r="BF688" i="2"/>
  <c r="X688" i="2"/>
  <c r="V688" i="2"/>
  <c r="T688" i="2"/>
  <c r="P688" i="2"/>
  <c r="BI679" i="2"/>
  <c r="BH679" i="2"/>
  <c r="BG679" i="2"/>
  <c r="BF679" i="2"/>
  <c r="X679" i="2"/>
  <c r="V679" i="2"/>
  <c r="T679" i="2"/>
  <c r="P679" i="2"/>
  <c r="K679" i="2" s="1"/>
  <c r="BE679" i="2" s="1"/>
  <c r="BI676" i="2"/>
  <c r="BH676" i="2"/>
  <c r="BG676" i="2"/>
  <c r="BF676" i="2"/>
  <c r="X676" i="2"/>
  <c r="V676" i="2"/>
  <c r="T676" i="2"/>
  <c r="P676" i="2"/>
  <c r="BI673" i="2"/>
  <c r="BH673" i="2"/>
  <c r="BG673" i="2"/>
  <c r="BF673" i="2"/>
  <c r="X673" i="2"/>
  <c r="V673" i="2"/>
  <c r="T673" i="2"/>
  <c r="P673" i="2"/>
  <c r="BI670" i="2"/>
  <c r="BH670" i="2"/>
  <c r="BG670" i="2"/>
  <c r="BF670" i="2"/>
  <c r="X670" i="2"/>
  <c r="V670" i="2"/>
  <c r="T670" i="2"/>
  <c r="P670" i="2"/>
  <c r="BK670" i="2" s="1"/>
  <c r="BI668" i="2"/>
  <c r="BH668" i="2"/>
  <c r="BG668" i="2"/>
  <c r="BF668" i="2"/>
  <c r="X668" i="2"/>
  <c r="V668" i="2"/>
  <c r="T668" i="2"/>
  <c r="P668" i="2"/>
  <c r="BI666" i="2"/>
  <c r="BH666" i="2"/>
  <c r="BG666" i="2"/>
  <c r="BF666" i="2"/>
  <c r="X666" i="2"/>
  <c r="V666" i="2"/>
  <c r="T666" i="2"/>
  <c r="P666" i="2"/>
  <c r="BI664" i="2"/>
  <c r="BH664" i="2"/>
  <c r="BG664" i="2"/>
  <c r="BF664" i="2"/>
  <c r="X664" i="2"/>
  <c r="V664" i="2"/>
  <c r="T664" i="2"/>
  <c r="P664" i="2"/>
  <c r="BK664" i="2" s="1"/>
  <c r="BI662" i="2"/>
  <c r="BH662" i="2"/>
  <c r="BG662" i="2"/>
  <c r="BF662" i="2"/>
  <c r="X662" i="2"/>
  <c r="V662" i="2"/>
  <c r="T662" i="2"/>
  <c r="P662" i="2"/>
  <c r="BI659" i="2"/>
  <c r="BH659" i="2"/>
  <c r="BG659" i="2"/>
  <c r="BF659" i="2"/>
  <c r="X659" i="2"/>
  <c r="V659" i="2"/>
  <c r="T659" i="2"/>
  <c r="P659" i="2"/>
  <c r="BI654" i="2"/>
  <c r="BH654" i="2"/>
  <c r="BG654" i="2"/>
  <c r="BF654" i="2"/>
  <c r="X654" i="2"/>
  <c r="V654" i="2"/>
  <c r="T654" i="2"/>
  <c r="P654" i="2"/>
  <c r="BI649" i="2"/>
  <c r="BH649" i="2"/>
  <c r="BG649" i="2"/>
  <c r="BF649" i="2"/>
  <c r="X649" i="2"/>
  <c r="V649" i="2"/>
  <c r="T649" i="2"/>
  <c r="P649" i="2"/>
  <c r="BI646" i="2"/>
  <c r="BH646" i="2"/>
  <c r="BG646" i="2"/>
  <c r="BF646" i="2"/>
  <c r="X646" i="2"/>
  <c r="V646" i="2"/>
  <c r="T646" i="2"/>
  <c r="P646" i="2"/>
  <c r="BI644" i="2"/>
  <c r="BH644" i="2"/>
  <c r="BG644" i="2"/>
  <c r="BF644" i="2"/>
  <c r="X644" i="2"/>
  <c r="V644" i="2"/>
  <c r="T644" i="2"/>
  <c r="P644" i="2"/>
  <c r="K644" i="2" s="1"/>
  <c r="BE644" i="2" s="1"/>
  <c r="BI642" i="2"/>
  <c r="BH642" i="2"/>
  <c r="BG642" i="2"/>
  <c r="BF642" i="2"/>
  <c r="X642" i="2"/>
  <c r="V642" i="2"/>
  <c r="T642" i="2"/>
  <c r="P642" i="2"/>
  <c r="BI640" i="2"/>
  <c r="BH640" i="2"/>
  <c r="BG640" i="2"/>
  <c r="BF640" i="2"/>
  <c r="X640" i="2"/>
  <c r="V640" i="2"/>
  <c r="T640" i="2"/>
  <c r="P640" i="2"/>
  <c r="BI635" i="2"/>
  <c r="BH635" i="2"/>
  <c r="BG635" i="2"/>
  <c r="BF635" i="2"/>
  <c r="X635" i="2"/>
  <c r="V635" i="2"/>
  <c r="T635" i="2"/>
  <c r="P635" i="2"/>
  <c r="BK635" i="2" s="1"/>
  <c r="BI633" i="2"/>
  <c r="BH633" i="2"/>
  <c r="BG633" i="2"/>
  <c r="BF633" i="2"/>
  <c r="X633" i="2"/>
  <c r="V633" i="2"/>
  <c r="T633" i="2"/>
  <c r="P633" i="2"/>
  <c r="BI628" i="2"/>
  <c r="BH628" i="2"/>
  <c r="BG628" i="2"/>
  <c r="BF628" i="2"/>
  <c r="X628" i="2"/>
  <c r="V628" i="2"/>
  <c r="T628" i="2"/>
  <c r="P628" i="2"/>
  <c r="BI625" i="2"/>
  <c r="BH625" i="2"/>
  <c r="BG625" i="2"/>
  <c r="BF625" i="2"/>
  <c r="X625" i="2"/>
  <c r="V625" i="2"/>
  <c r="T625" i="2"/>
  <c r="P625" i="2"/>
  <c r="K625" i="2" s="1"/>
  <c r="BE625" i="2" s="1"/>
  <c r="BI623" i="2"/>
  <c r="BH623" i="2"/>
  <c r="BG623" i="2"/>
  <c r="BF623" i="2"/>
  <c r="X623" i="2"/>
  <c r="V623" i="2"/>
  <c r="T623" i="2"/>
  <c r="P623" i="2"/>
  <c r="BI616" i="2"/>
  <c r="BH616" i="2"/>
  <c r="BG616" i="2"/>
  <c r="BF616" i="2"/>
  <c r="X616" i="2"/>
  <c r="V616" i="2"/>
  <c r="T616" i="2"/>
  <c r="P616" i="2"/>
  <c r="BI614" i="2"/>
  <c r="BH614" i="2"/>
  <c r="BG614" i="2"/>
  <c r="BF614" i="2"/>
  <c r="X614" i="2"/>
  <c r="V614" i="2"/>
  <c r="T614" i="2"/>
  <c r="P614" i="2"/>
  <c r="BI609" i="2"/>
  <c r="BH609" i="2"/>
  <c r="BG609" i="2"/>
  <c r="BF609" i="2"/>
  <c r="X609" i="2"/>
  <c r="V609" i="2"/>
  <c r="T609" i="2"/>
  <c r="P609" i="2"/>
  <c r="BI607" i="2"/>
  <c r="BH607" i="2"/>
  <c r="BG607" i="2"/>
  <c r="BF607" i="2"/>
  <c r="X607" i="2"/>
  <c r="V607" i="2"/>
  <c r="T607" i="2"/>
  <c r="P607" i="2"/>
  <c r="BI602" i="2"/>
  <c r="BH602" i="2"/>
  <c r="BG602" i="2"/>
  <c r="BF602" i="2"/>
  <c r="X602" i="2"/>
  <c r="V602" i="2"/>
  <c r="T602" i="2"/>
  <c r="P602" i="2"/>
  <c r="BK602" i="2" s="1"/>
  <c r="BI600" i="2"/>
  <c r="BH600" i="2"/>
  <c r="BG600" i="2"/>
  <c r="BF600" i="2"/>
  <c r="X600" i="2"/>
  <c r="V600" i="2"/>
  <c r="T600" i="2"/>
  <c r="P600" i="2"/>
  <c r="BI595" i="2"/>
  <c r="BH595" i="2"/>
  <c r="BG595" i="2"/>
  <c r="BF595" i="2"/>
  <c r="X595" i="2"/>
  <c r="V595" i="2"/>
  <c r="T595" i="2"/>
  <c r="P595" i="2"/>
  <c r="BI593" i="2"/>
  <c r="BH593" i="2"/>
  <c r="BG593" i="2"/>
  <c r="BF593" i="2"/>
  <c r="X593" i="2"/>
  <c r="V593" i="2"/>
  <c r="T593" i="2"/>
  <c r="P593" i="2"/>
  <c r="BI584" i="2"/>
  <c r="BH584" i="2"/>
  <c r="BG584" i="2"/>
  <c r="BF584" i="2"/>
  <c r="X584" i="2"/>
  <c r="V584" i="2"/>
  <c r="T584" i="2"/>
  <c r="P584" i="2"/>
  <c r="BI581" i="2"/>
  <c r="BH581" i="2"/>
  <c r="BG581" i="2"/>
  <c r="BF581" i="2"/>
  <c r="X581" i="2"/>
  <c r="V581" i="2"/>
  <c r="T581" i="2"/>
  <c r="P581" i="2"/>
  <c r="BI579" i="2"/>
  <c r="BH579" i="2"/>
  <c r="BG579" i="2"/>
  <c r="BF579" i="2"/>
  <c r="X579" i="2"/>
  <c r="V579" i="2"/>
  <c r="T579" i="2"/>
  <c r="P579" i="2"/>
  <c r="K579" i="2" s="1"/>
  <c r="BE579" i="2" s="1"/>
  <c r="BI577" i="2"/>
  <c r="BH577" i="2"/>
  <c r="BG577" i="2"/>
  <c r="BF577" i="2"/>
  <c r="X577" i="2"/>
  <c r="V577" i="2"/>
  <c r="T577" i="2"/>
  <c r="P577" i="2"/>
  <c r="BI575" i="2"/>
  <c r="BH575" i="2"/>
  <c r="BG575" i="2"/>
  <c r="BF575" i="2"/>
  <c r="X575" i="2"/>
  <c r="V575" i="2"/>
  <c r="T575" i="2"/>
  <c r="P575" i="2"/>
  <c r="BI573" i="2"/>
  <c r="BH573" i="2"/>
  <c r="BG573" i="2"/>
  <c r="BF573" i="2"/>
  <c r="X573" i="2"/>
  <c r="V573" i="2"/>
  <c r="T573" i="2"/>
  <c r="P573" i="2"/>
  <c r="K573" i="2" s="1"/>
  <c r="BE573" i="2" s="1"/>
  <c r="BI571" i="2"/>
  <c r="BH571" i="2"/>
  <c r="BG571" i="2"/>
  <c r="BF571" i="2"/>
  <c r="X571" i="2"/>
  <c r="V571" i="2"/>
  <c r="T571" i="2"/>
  <c r="P571" i="2"/>
  <c r="BI569" i="2"/>
  <c r="BH569" i="2"/>
  <c r="BG569" i="2"/>
  <c r="BF569" i="2"/>
  <c r="X569" i="2"/>
  <c r="V569" i="2"/>
  <c r="T569" i="2"/>
  <c r="P569" i="2"/>
  <c r="BI567" i="2"/>
  <c r="BH567" i="2"/>
  <c r="BG567" i="2"/>
  <c r="BF567" i="2"/>
  <c r="X567" i="2"/>
  <c r="V567" i="2"/>
  <c r="T567" i="2"/>
  <c r="P567" i="2"/>
  <c r="BK567" i="2" s="1"/>
  <c r="BI565" i="2"/>
  <c r="BH565" i="2"/>
  <c r="BG565" i="2"/>
  <c r="BF565" i="2"/>
  <c r="X565" i="2"/>
  <c r="V565" i="2"/>
  <c r="T565" i="2"/>
  <c r="P565" i="2"/>
  <c r="BI563" i="2"/>
  <c r="BH563" i="2"/>
  <c r="BG563" i="2"/>
  <c r="BF563" i="2"/>
  <c r="X563" i="2"/>
  <c r="V563" i="2"/>
  <c r="T563" i="2"/>
  <c r="P563" i="2"/>
  <c r="BI561" i="2"/>
  <c r="BH561" i="2"/>
  <c r="BG561" i="2"/>
  <c r="BF561" i="2"/>
  <c r="X561" i="2"/>
  <c r="V561" i="2"/>
  <c r="T561" i="2"/>
  <c r="P561" i="2"/>
  <c r="K561" i="2" s="1"/>
  <c r="BE561" i="2" s="1"/>
  <c r="BI558" i="2"/>
  <c r="BH558" i="2"/>
  <c r="BG558" i="2"/>
  <c r="BF558" i="2"/>
  <c r="X558" i="2"/>
  <c r="V558" i="2"/>
  <c r="T558" i="2"/>
  <c r="P558" i="2"/>
  <c r="BI556" i="2"/>
  <c r="BH556" i="2"/>
  <c r="BG556" i="2"/>
  <c r="BF556" i="2"/>
  <c r="X556" i="2"/>
  <c r="V556" i="2"/>
  <c r="T556" i="2"/>
  <c r="P556" i="2"/>
  <c r="BI554" i="2"/>
  <c r="BH554" i="2"/>
  <c r="BG554" i="2"/>
  <c r="BF554" i="2"/>
  <c r="X554" i="2"/>
  <c r="V554" i="2"/>
  <c r="T554" i="2"/>
  <c r="P554" i="2"/>
  <c r="BI552" i="2"/>
  <c r="BH552" i="2"/>
  <c r="BG552" i="2"/>
  <c r="BF552" i="2"/>
  <c r="X552" i="2"/>
  <c r="V552" i="2"/>
  <c r="T552" i="2"/>
  <c r="P552" i="2"/>
  <c r="BI537" i="2"/>
  <c r="BH537" i="2"/>
  <c r="BG537" i="2"/>
  <c r="BF537" i="2"/>
  <c r="X537" i="2"/>
  <c r="V537" i="2"/>
  <c r="T537" i="2"/>
  <c r="P537" i="2"/>
  <c r="BI534" i="2"/>
  <c r="BH534" i="2"/>
  <c r="BG534" i="2"/>
  <c r="BF534" i="2"/>
  <c r="X534" i="2"/>
  <c r="V534" i="2"/>
  <c r="T534" i="2"/>
  <c r="P534" i="2"/>
  <c r="K534" i="2" s="1"/>
  <c r="BE534" i="2" s="1"/>
  <c r="BI532" i="2"/>
  <c r="BH532" i="2"/>
  <c r="BG532" i="2"/>
  <c r="BF532" i="2"/>
  <c r="X532" i="2"/>
  <c r="V532" i="2"/>
  <c r="T532" i="2"/>
  <c r="P532" i="2"/>
  <c r="BI525" i="2"/>
  <c r="BH525" i="2"/>
  <c r="BG525" i="2"/>
  <c r="BF525" i="2"/>
  <c r="X525" i="2"/>
  <c r="V525" i="2"/>
  <c r="T525" i="2"/>
  <c r="P525" i="2"/>
  <c r="BI523" i="2"/>
  <c r="BH523" i="2"/>
  <c r="BG523" i="2"/>
  <c r="BF523" i="2"/>
  <c r="X523" i="2"/>
  <c r="V523" i="2"/>
  <c r="T523" i="2"/>
  <c r="P523" i="2"/>
  <c r="BK523" i="2" s="1"/>
  <c r="BI509" i="2"/>
  <c r="BH509" i="2"/>
  <c r="BG509" i="2"/>
  <c r="BF509" i="2"/>
  <c r="X509" i="2"/>
  <c r="V509" i="2"/>
  <c r="T509" i="2"/>
  <c r="P509" i="2"/>
  <c r="BI500" i="2"/>
  <c r="BH500" i="2"/>
  <c r="BG500" i="2"/>
  <c r="BF500" i="2"/>
  <c r="X500" i="2"/>
  <c r="V500" i="2"/>
  <c r="T500" i="2"/>
  <c r="P500" i="2"/>
  <c r="BI496" i="2"/>
  <c r="BH496" i="2"/>
  <c r="BG496" i="2"/>
  <c r="BF496" i="2"/>
  <c r="X496" i="2"/>
  <c r="V496" i="2"/>
  <c r="T496" i="2"/>
  <c r="P496" i="2"/>
  <c r="BK496" i="2" s="1"/>
  <c r="BI492" i="2"/>
  <c r="BH492" i="2"/>
  <c r="BG492" i="2"/>
  <c r="BF492" i="2"/>
  <c r="X492" i="2"/>
  <c r="V492" i="2"/>
  <c r="T492" i="2"/>
  <c r="P492" i="2"/>
  <c r="BI487" i="2"/>
  <c r="BH487" i="2"/>
  <c r="BG487" i="2"/>
  <c r="BF487" i="2"/>
  <c r="X487" i="2"/>
  <c r="V487" i="2"/>
  <c r="T487" i="2"/>
  <c r="P487" i="2"/>
  <c r="BI483" i="2"/>
  <c r="BH483" i="2"/>
  <c r="BG483" i="2"/>
  <c r="BF483" i="2"/>
  <c r="X483" i="2"/>
  <c r="V483" i="2"/>
  <c r="T483" i="2"/>
  <c r="P483" i="2"/>
  <c r="BI474" i="2"/>
  <c r="BH474" i="2"/>
  <c r="BG474" i="2"/>
  <c r="BF474" i="2"/>
  <c r="X474" i="2"/>
  <c r="V474" i="2"/>
  <c r="T474" i="2"/>
  <c r="P474" i="2"/>
  <c r="BI470" i="2"/>
  <c r="BH470" i="2"/>
  <c r="BG470" i="2"/>
  <c r="BF470" i="2"/>
  <c r="X470" i="2"/>
  <c r="V470" i="2"/>
  <c r="T470" i="2"/>
  <c r="P470" i="2"/>
  <c r="BI467" i="2"/>
  <c r="BH467" i="2"/>
  <c r="BG467" i="2"/>
  <c r="BF467" i="2"/>
  <c r="X467" i="2"/>
  <c r="V467" i="2"/>
  <c r="T467" i="2"/>
  <c r="P467" i="2"/>
  <c r="K467" i="2" s="1"/>
  <c r="BE467" i="2" s="1"/>
  <c r="BI465" i="2"/>
  <c r="BH465" i="2"/>
  <c r="BG465" i="2"/>
  <c r="BF465" i="2"/>
  <c r="X465" i="2"/>
  <c r="V465" i="2"/>
  <c r="T465" i="2"/>
  <c r="P465" i="2"/>
  <c r="BI463" i="2"/>
  <c r="BH463" i="2"/>
  <c r="BG463" i="2"/>
  <c r="BF463" i="2"/>
  <c r="X463" i="2"/>
  <c r="V463" i="2"/>
  <c r="T463" i="2"/>
  <c r="P463" i="2"/>
  <c r="BI461" i="2"/>
  <c r="BH461" i="2"/>
  <c r="BG461" i="2"/>
  <c r="BF461" i="2"/>
  <c r="X461" i="2"/>
  <c r="V461" i="2"/>
  <c r="T461" i="2"/>
  <c r="P461" i="2"/>
  <c r="K461" i="2" s="1"/>
  <c r="BE461" i="2" s="1"/>
  <c r="BI459" i="2"/>
  <c r="BH459" i="2"/>
  <c r="BG459" i="2"/>
  <c r="BF459" i="2"/>
  <c r="X459" i="2"/>
  <c r="V459" i="2"/>
  <c r="T459" i="2"/>
  <c r="P459" i="2"/>
  <c r="BI458" i="2"/>
  <c r="BH458" i="2"/>
  <c r="BG458" i="2"/>
  <c r="BF458" i="2"/>
  <c r="X458" i="2"/>
  <c r="V458" i="2"/>
  <c r="T458" i="2"/>
  <c r="P458" i="2"/>
  <c r="BI453" i="2"/>
  <c r="BH453" i="2"/>
  <c r="BG453" i="2"/>
  <c r="BF453" i="2"/>
  <c r="X453" i="2"/>
  <c r="V453" i="2"/>
  <c r="T453" i="2"/>
  <c r="P453" i="2"/>
  <c r="K453" i="2" s="1"/>
  <c r="BE453" i="2" s="1"/>
  <c r="BI452" i="2"/>
  <c r="BH452" i="2"/>
  <c r="BG452" i="2"/>
  <c r="BF452" i="2"/>
  <c r="X452" i="2"/>
  <c r="V452" i="2"/>
  <c r="T452" i="2"/>
  <c r="P452" i="2"/>
  <c r="BI451" i="2"/>
  <c r="BH451" i="2"/>
  <c r="BG451" i="2"/>
  <c r="BF451" i="2"/>
  <c r="X451" i="2"/>
  <c r="V451" i="2"/>
  <c r="T451" i="2"/>
  <c r="P451" i="2"/>
  <c r="BI444" i="2"/>
  <c r="BH444" i="2"/>
  <c r="BG444" i="2"/>
  <c r="BF444" i="2"/>
  <c r="X444" i="2"/>
  <c r="V444" i="2"/>
  <c r="T444" i="2"/>
  <c r="P444" i="2"/>
  <c r="BK444" i="2" s="1"/>
  <c r="BI443" i="2"/>
  <c r="BH443" i="2"/>
  <c r="BG443" i="2"/>
  <c r="BF443" i="2"/>
  <c r="X443" i="2"/>
  <c r="V443" i="2"/>
  <c r="T443" i="2"/>
  <c r="P443" i="2"/>
  <c r="BI442" i="2"/>
  <c r="BH442" i="2"/>
  <c r="BG442" i="2"/>
  <c r="BF442" i="2"/>
  <c r="X442" i="2"/>
  <c r="V442" i="2"/>
  <c r="T442" i="2"/>
  <c r="P442" i="2"/>
  <c r="BI435" i="2"/>
  <c r="BH435" i="2"/>
  <c r="BG435" i="2"/>
  <c r="BF435" i="2"/>
  <c r="X435" i="2"/>
  <c r="V435" i="2"/>
  <c r="T435" i="2"/>
  <c r="P435" i="2"/>
  <c r="BI434" i="2"/>
  <c r="BH434" i="2"/>
  <c r="BG434" i="2"/>
  <c r="BF434" i="2"/>
  <c r="X434" i="2"/>
  <c r="V434" i="2"/>
  <c r="T434" i="2"/>
  <c r="P434" i="2"/>
  <c r="BI429" i="2"/>
  <c r="BH429" i="2"/>
  <c r="BG429" i="2"/>
  <c r="BF429" i="2"/>
  <c r="X429" i="2"/>
  <c r="V429" i="2"/>
  <c r="T429" i="2"/>
  <c r="P429" i="2"/>
  <c r="BI424" i="2"/>
  <c r="BH424" i="2"/>
  <c r="BG424" i="2"/>
  <c r="BF424" i="2"/>
  <c r="X424" i="2"/>
  <c r="V424" i="2"/>
  <c r="T424" i="2"/>
  <c r="P424" i="2"/>
  <c r="K424" i="2" s="1"/>
  <c r="BE424" i="2" s="1"/>
  <c r="BI417" i="2"/>
  <c r="BH417" i="2"/>
  <c r="BG417" i="2"/>
  <c r="BF417" i="2"/>
  <c r="X417" i="2"/>
  <c r="V417" i="2"/>
  <c r="T417" i="2"/>
  <c r="P417" i="2"/>
  <c r="BI415" i="2"/>
  <c r="BH415" i="2"/>
  <c r="BG415" i="2"/>
  <c r="BF415" i="2"/>
  <c r="X415" i="2"/>
  <c r="V415" i="2"/>
  <c r="T415" i="2"/>
  <c r="P415" i="2"/>
  <c r="BI413" i="2"/>
  <c r="BH413" i="2"/>
  <c r="BG413" i="2"/>
  <c r="BF413" i="2"/>
  <c r="X413" i="2"/>
  <c r="V413" i="2"/>
  <c r="T413" i="2"/>
  <c r="P413" i="2"/>
  <c r="K413" i="2" s="1"/>
  <c r="BE413" i="2" s="1"/>
  <c r="BI412" i="2"/>
  <c r="BH412" i="2"/>
  <c r="BG412" i="2"/>
  <c r="BF412" i="2"/>
  <c r="X412" i="2"/>
  <c r="V412" i="2"/>
  <c r="T412" i="2"/>
  <c r="P412" i="2"/>
  <c r="BI411" i="2"/>
  <c r="BH411" i="2"/>
  <c r="BG411" i="2"/>
  <c r="BF411" i="2"/>
  <c r="X411" i="2"/>
  <c r="V411" i="2"/>
  <c r="T411" i="2"/>
  <c r="P411" i="2"/>
  <c r="BI409" i="2"/>
  <c r="BH409" i="2"/>
  <c r="BG409" i="2"/>
  <c r="BF409" i="2"/>
  <c r="X409" i="2"/>
  <c r="V409" i="2"/>
  <c r="T409" i="2"/>
  <c r="P409" i="2"/>
  <c r="BK409" i="2" s="1"/>
  <c r="BI408" i="2"/>
  <c r="BH408" i="2"/>
  <c r="BG408" i="2"/>
  <c r="BF408" i="2"/>
  <c r="X408" i="2"/>
  <c r="V408" i="2"/>
  <c r="T408" i="2"/>
  <c r="P408" i="2"/>
  <c r="BI406" i="2"/>
  <c r="BH406" i="2"/>
  <c r="BG406" i="2"/>
  <c r="BF406" i="2"/>
  <c r="X406" i="2"/>
  <c r="V406" i="2"/>
  <c r="T406" i="2"/>
  <c r="P406" i="2"/>
  <c r="BI403" i="2"/>
  <c r="BH403" i="2"/>
  <c r="BG403" i="2"/>
  <c r="BF403" i="2"/>
  <c r="X403" i="2"/>
  <c r="V403" i="2"/>
  <c r="T403" i="2"/>
  <c r="P403" i="2"/>
  <c r="BK403" i="2" s="1"/>
  <c r="BI401" i="2"/>
  <c r="BH401" i="2"/>
  <c r="BG401" i="2"/>
  <c r="BF401" i="2"/>
  <c r="X401" i="2"/>
  <c r="V401" i="2"/>
  <c r="T401" i="2"/>
  <c r="P401" i="2"/>
  <c r="BI399" i="2"/>
  <c r="BH399" i="2"/>
  <c r="BG399" i="2"/>
  <c r="BF399" i="2"/>
  <c r="X399" i="2"/>
  <c r="V399" i="2"/>
  <c r="T399" i="2"/>
  <c r="P399" i="2"/>
  <c r="BI397" i="2"/>
  <c r="BH397" i="2"/>
  <c r="BG397" i="2"/>
  <c r="BF397" i="2"/>
  <c r="X397" i="2"/>
  <c r="V397" i="2"/>
  <c r="T397" i="2"/>
  <c r="P397" i="2"/>
  <c r="BI395" i="2"/>
  <c r="BH395" i="2"/>
  <c r="BG395" i="2"/>
  <c r="BF395" i="2"/>
  <c r="X395" i="2"/>
  <c r="V395" i="2"/>
  <c r="T395" i="2"/>
  <c r="P395" i="2"/>
  <c r="BI388" i="2"/>
  <c r="BH388" i="2"/>
  <c r="BG388" i="2"/>
  <c r="BF388" i="2"/>
  <c r="X388" i="2"/>
  <c r="V388" i="2"/>
  <c r="T388" i="2"/>
  <c r="P388" i="2"/>
  <c r="BI387" i="2"/>
  <c r="BH387" i="2"/>
  <c r="BG387" i="2"/>
  <c r="BF387" i="2"/>
  <c r="X387" i="2"/>
  <c r="V387" i="2"/>
  <c r="T387" i="2"/>
  <c r="P387" i="2"/>
  <c r="K387" i="2" s="1"/>
  <c r="BE387" i="2" s="1"/>
  <c r="BI385" i="2"/>
  <c r="BH385" i="2"/>
  <c r="BG385" i="2"/>
  <c r="BF385" i="2"/>
  <c r="X385" i="2"/>
  <c r="V385" i="2"/>
  <c r="T385" i="2"/>
  <c r="P385" i="2"/>
  <c r="BI383" i="2"/>
  <c r="BH383" i="2"/>
  <c r="BG383" i="2"/>
  <c r="BF383" i="2"/>
  <c r="X383" i="2"/>
  <c r="V383" i="2"/>
  <c r="T383" i="2"/>
  <c r="P383" i="2"/>
  <c r="BI381" i="2"/>
  <c r="BH381" i="2"/>
  <c r="BG381" i="2"/>
  <c r="BF381" i="2"/>
  <c r="X381" i="2"/>
  <c r="V381" i="2"/>
  <c r="T381" i="2"/>
  <c r="P381" i="2"/>
  <c r="BK381" i="2" s="1"/>
  <c r="BI379" i="2"/>
  <c r="BH379" i="2"/>
  <c r="BG379" i="2"/>
  <c r="BF379" i="2"/>
  <c r="X379" i="2"/>
  <c r="V379" i="2"/>
  <c r="T379" i="2"/>
  <c r="P379" i="2"/>
  <c r="BI377" i="2"/>
  <c r="BH377" i="2"/>
  <c r="BG377" i="2"/>
  <c r="BF377" i="2"/>
  <c r="X377" i="2"/>
  <c r="V377" i="2"/>
  <c r="T377" i="2"/>
  <c r="P377" i="2"/>
  <c r="BI375" i="2"/>
  <c r="BH375" i="2"/>
  <c r="BG375" i="2"/>
  <c r="BF375" i="2"/>
  <c r="X375" i="2"/>
  <c r="V375" i="2"/>
  <c r="T375" i="2"/>
  <c r="P375" i="2"/>
  <c r="K375" i="2" s="1"/>
  <c r="BE375" i="2" s="1"/>
  <c r="BI373" i="2"/>
  <c r="BH373" i="2"/>
  <c r="BG373" i="2"/>
  <c r="BF373" i="2"/>
  <c r="X373" i="2"/>
  <c r="V373" i="2"/>
  <c r="T373" i="2"/>
  <c r="P373" i="2"/>
  <c r="BI371" i="2"/>
  <c r="BH371" i="2"/>
  <c r="BG371" i="2"/>
  <c r="BF371" i="2"/>
  <c r="X371" i="2"/>
  <c r="V371" i="2"/>
  <c r="T371" i="2"/>
  <c r="P371" i="2"/>
  <c r="BI369" i="2"/>
  <c r="BH369" i="2"/>
  <c r="BG369" i="2"/>
  <c r="BF369" i="2"/>
  <c r="X369" i="2"/>
  <c r="V369" i="2"/>
  <c r="T369" i="2"/>
  <c r="P369" i="2"/>
  <c r="K369" i="2" s="1"/>
  <c r="BE369" i="2" s="1"/>
  <c r="BI367" i="2"/>
  <c r="BH367" i="2"/>
  <c r="BG367" i="2"/>
  <c r="BF367" i="2"/>
  <c r="X367" i="2"/>
  <c r="V367" i="2"/>
  <c r="T367" i="2"/>
  <c r="P367" i="2"/>
  <c r="BI365" i="2"/>
  <c r="BH365" i="2"/>
  <c r="BG365" i="2"/>
  <c r="BF365" i="2"/>
  <c r="X365" i="2"/>
  <c r="V365" i="2"/>
  <c r="T365" i="2"/>
  <c r="P365" i="2"/>
  <c r="BI363" i="2"/>
  <c r="BH363" i="2"/>
  <c r="BG363" i="2"/>
  <c r="BF363" i="2"/>
  <c r="X363" i="2"/>
  <c r="V363" i="2"/>
  <c r="T363" i="2"/>
  <c r="P363" i="2"/>
  <c r="BK363" i="2" s="1"/>
  <c r="BI361" i="2"/>
  <c r="BH361" i="2"/>
  <c r="BG361" i="2"/>
  <c r="BF361" i="2"/>
  <c r="X361" i="2"/>
  <c r="V361" i="2"/>
  <c r="T361" i="2"/>
  <c r="P361" i="2"/>
  <c r="BI359" i="2"/>
  <c r="BH359" i="2"/>
  <c r="BG359" i="2"/>
  <c r="BF359" i="2"/>
  <c r="X359" i="2"/>
  <c r="V359" i="2"/>
  <c r="T359" i="2"/>
  <c r="P359" i="2"/>
  <c r="BI357" i="2"/>
  <c r="BH357" i="2"/>
  <c r="BG357" i="2"/>
  <c r="BF357" i="2"/>
  <c r="X357" i="2"/>
  <c r="V357" i="2"/>
  <c r="T357" i="2"/>
  <c r="P357" i="2"/>
  <c r="K357" i="2" s="1"/>
  <c r="BE357" i="2" s="1"/>
  <c r="BI355" i="2"/>
  <c r="BH355" i="2"/>
  <c r="BG355" i="2"/>
  <c r="BF355" i="2"/>
  <c r="X355" i="2"/>
  <c r="V355" i="2"/>
  <c r="T355" i="2"/>
  <c r="P355" i="2"/>
  <c r="BI352" i="2"/>
  <c r="BH352" i="2"/>
  <c r="BG352" i="2"/>
  <c r="BF352" i="2"/>
  <c r="X352" i="2"/>
  <c r="V352" i="2"/>
  <c r="T352" i="2"/>
  <c r="P352" i="2"/>
  <c r="BI350" i="2"/>
  <c r="BH350" i="2"/>
  <c r="BG350" i="2"/>
  <c r="BF350" i="2"/>
  <c r="X350" i="2"/>
  <c r="V350" i="2"/>
  <c r="T350" i="2"/>
  <c r="P350" i="2"/>
  <c r="BK350" i="2" s="1"/>
  <c r="BI348" i="2"/>
  <c r="BH348" i="2"/>
  <c r="BG348" i="2"/>
  <c r="BF348" i="2"/>
  <c r="X348" i="2"/>
  <c r="V348" i="2"/>
  <c r="T348" i="2"/>
  <c r="P348" i="2"/>
  <c r="BI346" i="2"/>
  <c r="BH346" i="2"/>
  <c r="BG346" i="2"/>
  <c r="BF346" i="2"/>
  <c r="X346" i="2"/>
  <c r="V346" i="2"/>
  <c r="T346" i="2"/>
  <c r="P346" i="2"/>
  <c r="BI345" i="2"/>
  <c r="BH345" i="2"/>
  <c r="BG345" i="2"/>
  <c r="BF345" i="2"/>
  <c r="X345" i="2"/>
  <c r="V345" i="2"/>
  <c r="T345" i="2"/>
  <c r="P345" i="2"/>
  <c r="K345" i="2" s="1"/>
  <c r="BE345" i="2" s="1"/>
  <c r="BI343" i="2"/>
  <c r="BH343" i="2"/>
  <c r="BG343" i="2"/>
  <c r="BF343" i="2"/>
  <c r="X343" i="2"/>
  <c r="V343" i="2"/>
  <c r="T343" i="2"/>
  <c r="P343" i="2"/>
  <c r="BI341" i="2"/>
  <c r="BH341" i="2"/>
  <c r="BG341" i="2"/>
  <c r="BF341" i="2"/>
  <c r="X341" i="2"/>
  <c r="V341" i="2"/>
  <c r="T341" i="2"/>
  <c r="P341" i="2"/>
  <c r="BI339" i="2"/>
  <c r="BH339" i="2"/>
  <c r="BG339" i="2"/>
  <c r="BF339" i="2"/>
  <c r="X339" i="2"/>
  <c r="V339" i="2"/>
  <c r="T339" i="2"/>
  <c r="P339" i="2"/>
  <c r="K339" i="2" s="1"/>
  <c r="BE339" i="2" s="1"/>
  <c r="BI337" i="2"/>
  <c r="BH337" i="2"/>
  <c r="BG337" i="2"/>
  <c r="BF337" i="2"/>
  <c r="X337" i="2"/>
  <c r="V337" i="2"/>
  <c r="T337" i="2"/>
  <c r="P337" i="2"/>
  <c r="BI335" i="2"/>
  <c r="BH335" i="2"/>
  <c r="BG335" i="2"/>
  <c r="BF335" i="2"/>
  <c r="X335" i="2"/>
  <c r="V335" i="2"/>
  <c r="T335" i="2"/>
  <c r="P335" i="2"/>
  <c r="BI330" i="2"/>
  <c r="BH330" i="2"/>
  <c r="BG330" i="2"/>
  <c r="BF330" i="2"/>
  <c r="X330" i="2"/>
  <c r="V330" i="2"/>
  <c r="T330" i="2"/>
  <c r="P330" i="2"/>
  <c r="BI328" i="2"/>
  <c r="BH328" i="2"/>
  <c r="BG328" i="2"/>
  <c r="BF328" i="2"/>
  <c r="X328" i="2"/>
  <c r="V328" i="2"/>
  <c r="T328" i="2"/>
  <c r="P328" i="2"/>
  <c r="BI326" i="2"/>
  <c r="BH326" i="2"/>
  <c r="BG326" i="2"/>
  <c r="BF326" i="2"/>
  <c r="X326" i="2"/>
  <c r="V326" i="2"/>
  <c r="T326" i="2"/>
  <c r="P326" i="2"/>
  <c r="BI324" i="2"/>
  <c r="BH324" i="2"/>
  <c r="BG324" i="2"/>
  <c r="BF324" i="2"/>
  <c r="X324" i="2"/>
  <c r="V324" i="2"/>
  <c r="T324" i="2"/>
  <c r="P324" i="2"/>
  <c r="K324" i="2" s="1"/>
  <c r="BE324" i="2" s="1"/>
  <c r="BI322" i="2"/>
  <c r="BH322" i="2"/>
  <c r="BG322" i="2"/>
  <c r="BF322" i="2"/>
  <c r="X322" i="2"/>
  <c r="V322" i="2"/>
  <c r="T322" i="2"/>
  <c r="P322" i="2"/>
  <c r="BI320" i="2"/>
  <c r="BH320" i="2"/>
  <c r="BG320" i="2"/>
  <c r="BF320" i="2"/>
  <c r="X320" i="2"/>
  <c r="V320" i="2"/>
  <c r="T320" i="2"/>
  <c r="P320" i="2"/>
  <c r="BI318" i="2"/>
  <c r="BH318" i="2"/>
  <c r="BG318" i="2"/>
  <c r="BF318" i="2"/>
  <c r="X318" i="2"/>
  <c r="V318" i="2"/>
  <c r="T318" i="2"/>
  <c r="P318" i="2"/>
  <c r="BK318" i="2" s="1"/>
  <c r="BI316" i="2"/>
  <c r="BH316" i="2"/>
  <c r="BG316" i="2"/>
  <c r="BF316" i="2"/>
  <c r="X316" i="2"/>
  <c r="V316" i="2"/>
  <c r="T316" i="2"/>
  <c r="P316" i="2"/>
  <c r="BI313" i="2"/>
  <c r="BH313" i="2"/>
  <c r="BG313" i="2"/>
  <c r="BF313" i="2"/>
  <c r="X313" i="2"/>
  <c r="V313" i="2"/>
  <c r="T313" i="2"/>
  <c r="P313" i="2"/>
  <c r="BI311" i="2"/>
  <c r="BH311" i="2"/>
  <c r="BG311" i="2"/>
  <c r="BF311" i="2"/>
  <c r="X311" i="2"/>
  <c r="V311" i="2"/>
  <c r="T311" i="2"/>
  <c r="P311" i="2"/>
  <c r="K311" i="2" s="1"/>
  <c r="BE311" i="2" s="1"/>
  <c r="BI309" i="2"/>
  <c r="BH309" i="2"/>
  <c r="BG309" i="2"/>
  <c r="BF309" i="2"/>
  <c r="X309" i="2"/>
  <c r="V309" i="2"/>
  <c r="T309" i="2"/>
  <c r="P309" i="2"/>
  <c r="BI307" i="2"/>
  <c r="BH307" i="2"/>
  <c r="BG307" i="2"/>
  <c r="BF307" i="2"/>
  <c r="X307" i="2"/>
  <c r="V307" i="2"/>
  <c r="T307" i="2"/>
  <c r="P307" i="2"/>
  <c r="BI304" i="2"/>
  <c r="BH304" i="2"/>
  <c r="BG304" i="2"/>
  <c r="BF304" i="2"/>
  <c r="X304" i="2"/>
  <c r="V304" i="2"/>
  <c r="T304" i="2"/>
  <c r="P304" i="2"/>
  <c r="BK304" i="2" s="1"/>
  <c r="BI302" i="2"/>
  <c r="BH302" i="2"/>
  <c r="BG302" i="2"/>
  <c r="BF302" i="2"/>
  <c r="X302" i="2"/>
  <c r="V302" i="2"/>
  <c r="T302" i="2"/>
  <c r="P302" i="2"/>
  <c r="BI300" i="2"/>
  <c r="BH300" i="2"/>
  <c r="BG300" i="2"/>
  <c r="BF300" i="2"/>
  <c r="X300" i="2"/>
  <c r="V300" i="2"/>
  <c r="T300" i="2"/>
  <c r="P300" i="2"/>
  <c r="BI298" i="2"/>
  <c r="BH298" i="2"/>
  <c r="BG298" i="2"/>
  <c r="BF298" i="2"/>
  <c r="X298" i="2"/>
  <c r="V298" i="2"/>
  <c r="T298" i="2"/>
  <c r="P298" i="2"/>
  <c r="K298" i="2" s="1"/>
  <c r="BE298" i="2" s="1"/>
  <c r="BI296" i="2"/>
  <c r="BH296" i="2"/>
  <c r="BG296" i="2"/>
  <c r="BF296" i="2"/>
  <c r="X296" i="2"/>
  <c r="V296" i="2"/>
  <c r="T296" i="2"/>
  <c r="P296" i="2"/>
  <c r="BI294" i="2"/>
  <c r="BH294" i="2"/>
  <c r="BG294" i="2"/>
  <c r="BF294" i="2"/>
  <c r="X294" i="2"/>
  <c r="V294" i="2"/>
  <c r="T294" i="2"/>
  <c r="P294" i="2"/>
  <c r="BI292" i="2"/>
  <c r="BH292" i="2"/>
  <c r="BG292" i="2"/>
  <c r="BF292" i="2"/>
  <c r="X292" i="2"/>
  <c r="V292" i="2"/>
  <c r="T292" i="2"/>
  <c r="P292" i="2"/>
  <c r="BI290" i="2"/>
  <c r="BH290" i="2"/>
  <c r="BG290" i="2"/>
  <c r="BF290" i="2"/>
  <c r="X290" i="2"/>
  <c r="V290" i="2"/>
  <c r="T290" i="2"/>
  <c r="P290" i="2"/>
  <c r="BI288" i="2"/>
  <c r="BH288" i="2"/>
  <c r="BG288" i="2"/>
  <c r="BF288" i="2"/>
  <c r="X288" i="2"/>
  <c r="V288" i="2"/>
  <c r="T288" i="2"/>
  <c r="P288" i="2"/>
  <c r="BI286" i="2"/>
  <c r="BH286" i="2"/>
  <c r="BG286" i="2"/>
  <c r="BF286" i="2"/>
  <c r="X286" i="2"/>
  <c r="V286" i="2"/>
  <c r="T286" i="2"/>
  <c r="P286" i="2"/>
  <c r="BK286" i="2" s="1"/>
  <c r="BI284" i="2"/>
  <c r="BH284" i="2"/>
  <c r="BG284" i="2"/>
  <c r="BF284" i="2"/>
  <c r="X284" i="2"/>
  <c r="V284" i="2"/>
  <c r="T284" i="2"/>
  <c r="P284" i="2"/>
  <c r="BI282" i="2"/>
  <c r="BH282" i="2"/>
  <c r="BG282" i="2"/>
  <c r="BF282" i="2"/>
  <c r="X282" i="2"/>
  <c r="V282" i="2"/>
  <c r="T282" i="2"/>
  <c r="P282" i="2"/>
  <c r="BI279" i="2"/>
  <c r="BH279" i="2"/>
  <c r="BG279" i="2"/>
  <c r="BF279" i="2"/>
  <c r="X279" i="2"/>
  <c r="V279" i="2"/>
  <c r="T279" i="2"/>
  <c r="P279" i="2"/>
  <c r="BI277" i="2"/>
  <c r="BH277" i="2"/>
  <c r="BG277" i="2"/>
  <c r="BF277" i="2"/>
  <c r="X277" i="2"/>
  <c r="V277" i="2"/>
  <c r="T277" i="2"/>
  <c r="P277" i="2"/>
  <c r="BI275" i="2"/>
  <c r="BH275" i="2"/>
  <c r="BG275" i="2"/>
  <c r="BF275" i="2"/>
  <c r="X275" i="2"/>
  <c r="V275" i="2"/>
  <c r="T275" i="2"/>
  <c r="P275" i="2"/>
  <c r="BI273" i="2"/>
  <c r="BH273" i="2"/>
  <c r="BG273" i="2"/>
  <c r="BF273" i="2"/>
  <c r="X273" i="2"/>
  <c r="V273" i="2"/>
  <c r="T273" i="2"/>
  <c r="P273" i="2"/>
  <c r="BI271" i="2"/>
  <c r="BH271" i="2"/>
  <c r="BG271" i="2"/>
  <c r="BF271" i="2"/>
  <c r="X271" i="2"/>
  <c r="V271" i="2"/>
  <c r="T271" i="2"/>
  <c r="P271" i="2"/>
  <c r="BI269" i="2"/>
  <c r="BH269" i="2"/>
  <c r="BG269" i="2"/>
  <c r="BF269" i="2"/>
  <c r="X269" i="2"/>
  <c r="V269" i="2"/>
  <c r="T269" i="2"/>
  <c r="P269" i="2"/>
  <c r="BI266" i="2"/>
  <c r="BH266" i="2"/>
  <c r="BG266" i="2"/>
  <c r="BF266" i="2"/>
  <c r="X266" i="2"/>
  <c r="V266" i="2"/>
  <c r="T266" i="2"/>
  <c r="P266" i="2"/>
  <c r="K266" i="2" s="1"/>
  <c r="BE266" i="2" s="1"/>
  <c r="BI264" i="2"/>
  <c r="BH264" i="2"/>
  <c r="BG264" i="2"/>
  <c r="BF264" i="2"/>
  <c r="X264" i="2"/>
  <c r="V264" i="2"/>
  <c r="T264" i="2"/>
  <c r="P264" i="2"/>
  <c r="BI262" i="2"/>
  <c r="BH262" i="2"/>
  <c r="BG262" i="2"/>
  <c r="BF262" i="2"/>
  <c r="X262" i="2"/>
  <c r="V262" i="2"/>
  <c r="T262" i="2"/>
  <c r="P262" i="2"/>
  <c r="BI259" i="2"/>
  <c r="BH259" i="2"/>
  <c r="BG259" i="2"/>
  <c r="BF259" i="2"/>
  <c r="X259" i="2"/>
  <c r="V259" i="2"/>
  <c r="T259" i="2"/>
  <c r="P259" i="2"/>
  <c r="BK259" i="2" s="1"/>
  <c r="BI257" i="2"/>
  <c r="BH257" i="2"/>
  <c r="BG257" i="2"/>
  <c r="BF257" i="2"/>
  <c r="X257" i="2"/>
  <c r="V257" i="2"/>
  <c r="T257" i="2"/>
  <c r="P257" i="2"/>
  <c r="BI253" i="2"/>
  <c r="BH253" i="2"/>
  <c r="BG253" i="2"/>
  <c r="BF253" i="2"/>
  <c r="X253" i="2"/>
  <c r="V253" i="2"/>
  <c r="T253" i="2"/>
  <c r="P253" i="2"/>
  <c r="BI251" i="2"/>
  <c r="BH251" i="2"/>
  <c r="BG251" i="2"/>
  <c r="BF251" i="2"/>
  <c r="X251" i="2"/>
  <c r="V251" i="2"/>
  <c r="T251" i="2"/>
  <c r="P251" i="2"/>
  <c r="K251" i="2" s="1"/>
  <c r="BE251" i="2" s="1"/>
  <c r="BI249" i="2"/>
  <c r="BH249" i="2"/>
  <c r="BG249" i="2"/>
  <c r="BF249" i="2"/>
  <c r="X249" i="2"/>
  <c r="V249" i="2"/>
  <c r="T249" i="2"/>
  <c r="P249" i="2"/>
  <c r="BI246" i="2"/>
  <c r="BH246" i="2"/>
  <c r="BG246" i="2"/>
  <c r="BF246" i="2"/>
  <c r="X246" i="2"/>
  <c r="V246" i="2"/>
  <c r="T246" i="2"/>
  <c r="P246" i="2"/>
  <c r="BI244" i="2"/>
  <c r="BH244" i="2"/>
  <c r="BG244" i="2"/>
  <c r="BF244" i="2"/>
  <c r="X244" i="2"/>
  <c r="V244" i="2"/>
  <c r="T244" i="2"/>
  <c r="P244" i="2"/>
  <c r="K244" i="2" s="1"/>
  <c r="BE244" i="2" s="1"/>
  <c r="BI242" i="2"/>
  <c r="BH242" i="2"/>
  <c r="BG242" i="2"/>
  <c r="BF242" i="2"/>
  <c r="X242" i="2"/>
  <c r="V242" i="2"/>
  <c r="T242" i="2"/>
  <c r="P242" i="2"/>
  <c r="BI240" i="2"/>
  <c r="BH240" i="2"/>
  <c r="BG240" i="2"/>
  <c r="BF240" i="2"/>
  <c r="X240" i="2"/>
  <c r="V240" i="2"/>
  <c r="T240" i="2"/>
  <c r="P240" i="2"/>
  <c r="BI230" i="2"/>
  <c r="BH230" i="2"/>
  <c r="BG230" i="2"/>
  <c r="BF230" i="2"/>
  <c r="X230" i="2"/>
  <c r="V230" i="2"/>
  <c r="T230" i="2"/>
  <c r="P230" i="2"/>
  <c r="BI225" i="2"/>
  <c r="BH225" i="2"/>
  <c r="BG225" i="2"/>
  <c r="BF225" i="2"/>
  <c r="X225" i="2"/>
  <c r="V225" i="2"/>
  <c r="T225" i="2"/>
  <c r="P225" i="2"/>
  <c r="BI220" i="2"/>
  <c r="BH220" i="2"/>
  <c r="BG220" i="2"/>
  <c r="BF220" i="2"/>
  <c r="X220" i="2"/>
  <c r="V220" i="2"/>
  <c r="T220" i="2"/>
  <c r="P220" i="2"/>
  <c r="BI216" i="2"/>
  <c r="BH216" i="2"/>
  <c r="BG216" i="2"/>
  <c r="BF216" i="2"/>
  <c r="X216" i="2"/>
  <c r="V216" i="2"/>
  <c r="T216" i="2"/>
  <c r="P216" i="2"/>
  <c r="BI207" i="2"/>
  <c r="BH207" i="2"/>
  <c r="BG207" i="2"/>
  <c r="BF207" i="2"/>
  <c r="X207" i="2"/>
  <c r="V207" i="2"/>
  <c r="T207" i="2"/>
  <c r="P207" i="2"/>
  <c r="BI202" i="2"/>
  <c r="BH202" i="2"/>
  <c r="BG202" i="2"/>
  <c r="BF202" i="2"/>
  <c r="X202" i="2"/>
  <c r="V202" i="2"/>
  <c r="T202" i="2"/>
  <c r="P202" i="2"/>
  <c r="BI199" i="2"/>
  <c r="BH199" i="2"/>
  <c r="BG199" i="2"/>
  <c r="BF199" i="2"/>
  <c r="X199" i="2"/>
  <c r="V199" i="2"/>
  <c r="T199" i="2"/>
  <c r="P199" i="2"/>
  <c r="BI197" i="2"/>
  <c r="BH197" i="2"/>
  <c r="BG197" i="2"/>
  <c r="BF197" i="2"/>
  <c r="X197" i="2"/>
  <c r="V197" i="2"/>
  <c r="T197" i="2"/>
  <c r="P197" i="2"/>
  <c r="BI195" i="2"/>
  <c r="BH195" i="2"/>
  <c r="BG195" i="2"/>
  <c r="BF195" i="2"/>
  <c r="X195" i="2"/>
  <c r="V195" i="2"/>
  <c r="T195" i="2"/>
  <c r="P195" i="2"/>
  <c r="BI190" i="2"/>
  <c r="BH190" i="2"/>
  <c r="BG190" i="2"/>
  <c r="BF190" i="2"/>
  <c r="X190" i="2"/>
  <c r="V190" i="2"/>
  <c r="T190" i="2"/>
  <c r="P190" i="2"/>
  <c r="BK190" i="2" s="1"/>
  <c r="BI181" i="2"/>
  <c r="BH181" i="2"/>
  <c r="BG181" i="2"/>
  <c r="BF181" i="2"/>
  <c r="X181" i="2"/>
  <c r="V181" i="2"/>
  <c r="T181" i="2"/>
  <c r="P181" i="2"/>
  <c r="BI177" i="2"/>
  <c r="BH177" i="2"/>
  <c r="BG177" i="2"/>
  <c r="BF177" i="2"/>
  <c r="X177" i="2"/>
  <c r="V177" i="2"/>
  <c r="T177" i="2"/>
  <c r="P177" i="2"/>
  <c r="BI164" i="2"/>
  <c r="BH164" i="2"/>
  <c r="BG164" i="2"/>
  <c r="BF164" i="2"/>
  <c r="X164" i="2"/>
  <c r="V164" i="2"/>
  <c r="T164" i="2"/>
  <c r="P164" i="2"/>
  <c r="BK164" i="2" s="1"/>
  <c r="BI159" i="2"/>
  <c r="BH159" i="2"/>
  <c r="BG159" i="2"/>
  <c r="BF159" i="2"/>
  <c r="X159" i="2"/>
  <c r="V159" i="2"/>
  <c r="T159" i="2"/>
  <c r="P159" i="2"/>
  <c r="BI154" i="2"/>
  <c r="BH154" i="2"/>
  <c r="BG154" i="2"/>
  <c r="BF154" i="2"/>
  <c r="X154" i="2"/>
  <c r="V154" i="2"/>
  <c r="T154" i="2"/>
  <c r="P154" i="2"/>
  <c r="BI150" i="2"/>
  <c r="BH150" i="2"/>
  <c r="BG150" i="2"/>
  <c r="BF150" i="2"/>
  <c r="X150" i="2"/>
  <c r="V150" i="2"/>
  <c r="T150" i="2"/>
  <c r="P150" i="2"/>
  <c r="J144" i="2"/>
  <c r="J143" i="2"/>
  <c r="F143" i="2"/>
  <c r="F141" i="2"/>
  <c r="E139" i="2"/>
  <c r="BI128" i="2"/>
  <c r="BH128" i="2"/>
  <c r="BG128" i="2"/>
  <c r="BF128" i="2"/>
  <c r="BI127" i="2"/>
  <c r="BH127" i="2"/>
  <c r="BG127" i="2"/>
  <c r="BF127" i="2"/>
  <c r="BE127" i="2"/>
  <c r="BI126" i="2"/>
  <c r="BH126" i="2"/>
  <c r="BG126" i="2"/>
  <c r="BF126" i="2"/>
  <c r="BE126" i="2"/>
  <c r="BI125" i="2"/>
  <c r="BH125" i="2"/>
  <c r="BG125" i="2"/>
  <c r="BF125" i="2"/>
  <c r="BE125" i="2"/>
  <c r="BI124" i="2"/>
  <c r="BH124" i="2"/>
  <c r="BG124" i="2"/>
  <c r="BF124" i="2"/>
  <c r="BE124" i="2"/>
  <c r="BI123" i="2"/>
  <c r="BH123" i="2"/>
  <c r="BG123" i="2"/>
  <c r="BF123" i="2"/>
  <c r="BE123" i="2"/>
  <c r="J90" i="2"/>
  <c r="J89" i="2"/>
  <c r="F89" i="2"/>
  <c r="F87" i="2"/>
  <c r="E85" i="2"/>
  <c r="J16" i="2"/>
  <c r="E16" i="2"/>
  <c r="F90" i="2"/>
  <c r="J15" i="2"/>
  <c r="J10" i="2"/>
  <c r="J87" i="2" s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L90" i="1"/>
  <c r="AM90" i="1"/>
  <c r="AM89" i="1"/>
  <c r="L89" i="1"/>
  <c r="AM87" i="1"/>
  <c r="L87" i="1"/>
  <c r="L85" i="1"/>
  <c r="L84" i="1"/>
  <c r="R757" i="2"/>
  <c r="Q654" i="2"/>
  <c r="R573" i="2"/>
  <c r="R461" i="2"/>
  <c r="R443" i="2"/>
  <c r="Q352" i="2"/>
  <c r="Q298" i="2"/>
  <c r="R225" i="2"/>
  <c r="R679" i="2"/>
  <c r="Q628" i="2"/>
  <c r="R467" i="2"/>
  <c r="Q401" i="2"/>
  <c r="Q290" i="2"/>
  <c r="Q230" i="2"/>
  <c r="Q771" i="2"/>
  <c r="Q694" i="2"/>
  <c r="R694" i="2"/>
  <c r="R569" i="2"/>
  <c r="Q377" i="2"/>
  <c r="Q279" i="2"/>
  <c r="Q765" i="2"/>
  <c r="Q720" i="2"/>
  <c r="Q640" i="2"/>
  <c r="R556" i="2"/>
  <c r="R429" i="2"/>
  <c r="Q399" i="2"/>
  <c r="Q337" i="2"/>
  <c r="Q282" i="2"/>
  <c r="R207" i="2"/>
  <c r="R159" i="2"/>
  <c r="Q150" i="2"/>
  <c r="R628" i="2"/>
  <c r="R525" i="2"/>
  <c r="Q470" i="2"/>
  <c r="Q350" i="2"/>
  <c r="Q635" i="2"/>
  <c r="R346" i="2"/>
  <c r="R309" i="2"/>
  <c r="Q600" i="2"/>
  <c r="Q779" i="2"/>
  <c r="R761" i="2"/>
  <c r="Q673" i="2"/>
  <c r="R302" i="2"/>
  <c r="Q262" i="2"/>
  <c r="Q463" i="2"/>
  <c r="R348" i="2"/>
  <c r="K463" i="2"/>
  <c r="BE463" i="2" s="1"/>
  <c r="K195" i="2"/>
  <c r="BE195" i="2" s="1"/>
  <c r="BK609" i="2"/>
  <c r="K373" i="2"/>
  <c r="BE373" i="2"/>
  <c r="K271" i="2"/>
  <c r="BE271" i="2" s="1"/>
  <c r="BK694" i="2"/>
  <c r="BK429" i="2"/>
  <c r="K554" i="2"/>
  <c r="BE554" i="2" s="1"/>
  <c r="K257" i="2"/>
  <c r="BE257" i="2"/>
  <c r="K616" i="2"/>
  <c r="BE616" i="2"/>
  <c r="K509" i="2"/>
  <c r="BE509" i="2" s="1"/>
  <c r="K399" i="2"/>
  <c r="BE399" i="2" s="1"/>
  <c r="BK216" i="2"/>
  <c r="K307" i="2"/>
  <c r="BE307" i="2" s="1"/>
  <c r="BK199" i="2"/>
  <c r="R732" i="2"/>
  <c r="R644" i="2"/>
  <c r="R523" i="2"/>
  <c r="Q459" i="2"/>
  <c r="Q383" i="2"/>
  <c r="Q348" i="2"/>
  <c r="Q296" i="2"/>
  <c r="Q199" i="2"/>
  <c r="Q736" i="2"/>
  <c r="R640" i="2"/>
  <c r="Q474" i="2"/>
  <c r="R352" i="2"/>
  <c r="Q249" i="2"/>
  <c r="R181" i="2"/>
  <c r="R700" i="2"/>
  <c r="R659" i="2"/>
  <c r="Q467" i="2"/>
  <c r="R365" i="2"/>
  <c r="Q316" i="2"/>
  <c r="R744" i="2"/>
  <c r="Q734" i="2"/>
  <c r="Q664" i="2"/>
  <c r="Q593" i="2"/>
  <c r="R459" i="2"/>
  <c r="Q415" i="2"/>
  <c r="Q375" i="2"/>
  <c r="Q330" i="2"/>
  <c r="Q225" i="2"/>
  <c r="Q164" i="2"/>
  <c r="Q154" i="2"/>
  <c r="Q581" i="2"/>
  <c r="Q509" i="2"/>
  <c r="R424" i="2"/>
  <c r="Q346" i="2"/>
  <c r="R164" i="2"/>
  <c r="R600" i="2"/>
  <c r="Q523" i="2"/>
  <c r="R409" i="2"/>
  <c r="R339" i="2"/>
  <c r="Q320" i="2"/>
  <c r="R300" i="2"/>
  <c r="R240" i="2"/>
  <c r="R771" i="2"/>
  <c r="Q633" i="2"/>
  <c r="Q534" i="2"/>
  <c r="Q412" i="2"/>
  <c r="Q359" i="2"/>
  <c r="R330" i="2"/>
  <c r="Q662" i="2"/>
  <c r="R697" i="2"/>
  <c r="Q739" i="2"/>
  <c r="R662" i="2"/>
  <c r="R465" i="2"/>
  <c r="Q385" i="2"/>
  <c r="R316" i="2"/>
  <c r="R670" i="2"/>
  <c r="Q558" i="2"/>
  <c r="R470" i="2"/>
  <c r="R452" i="2"/>
  <c r="Q408" i="2"/>
  <c r="R343" i="2"/>
  <c r="R279" i="2"/>
  <c r="R593" i="2"/>
  <c r="R387" i="2"/>
  <c r="Q266" i="2"/>
  <c r="R216" i="2"/>
  <c r="BK734" i="2"/>
  <c r="BK359" i="2"/>
  <c r="K765" i="2"/>
  <c r="BE765" i="2"/>
  <c r="K774" i="2"/>
  <c r="BE774" i="2" s="1"/>
  <c r="BK708" i="2"/>
  <c r="BK575" i="2"/>
  <c r="K320" i="2"/>
  <c r="BE320" i="2"/>
  <c r="K646" i="2"/>
  <c r="BE646" i="2" s="1"/>
  <c r="BK408" i="2"/>
  <c r="K262" i="2"/>
  <c r="BE262" i="2" s="1"/>
  <c r="BK614" i="2"/>
  <c r="K300" i="2"/>
  <c r="BE300" i="2" s="1"/>
  <c r="BK716" i="2"/>
  <c r="K459" i="2"/>
  <c r="BE459" i="2" s="1"/>
  <c r="K207" i="2"/>
  <c r="BE207" i="2" s="1"/>
  <c r="K296" i="2"/>
  <c r="BE296" i="2" s="1"/>
  <c r="BK595" i="2"/>
  <c r="K159" i="2"/>
  <c r="BE159" i="2" s="1"/>
  <c r="K415" i="2"/>
  <c r="BE415" i="2"/>
  <c r="BK282" i="2"/>
  <c r="BK676" i="2"/>
  <c r="K417" i="2"/>
  <c r="BE417" i="2" s="1"/>
  <c r="K348" i="2"/>
  <c r="BE348" i="2"/>
  <c r="BK302" i="2"/>
  <c r="BK487" i="2"/>
  <c r="K365" i="2"/>
  <c r="BE365" i="2" s="1"/>
  <c r="BK388" i="2"/>
  <c r="BK253" i="2"/>
  <c r="R666" i="2"/>
  <c r="Q571" i="2"/>
  <c r="Q387" i="2"/>
  <c r="R318" i="2"/>
  <c r="Q251" i="2"/>
  <c r="Q732" i="2"/>
  <c r="Q642" i="2"/>
  <c r="Q532" i="2"/>
  <c r="R385" i="2"/>
  <c r="Q253" i="2"/>
  <c r="Q177" i="2"/>
  <c r="Q757" i="2"/>
  <c r="R609" i="2"/>
  <c r="Q434" i="2"/>
  <c r="R676" i="2"/>
  <c r="Q649" i="2"/>
  <c r="R581" i="2"/>
  <c r="Q453" i="2"/>
  <c r="R388" i="2"/>
  <c r="R292" i="2"/>
  <c r="Q242" i="2"/>
  <c r="R688" i="2"/>
  <c r="Q500" i="2"/>
  <c r="Q424" i="2"/>
  <c r="Q345" i="2"/>
  <c r="Q767" i="2"/>
  <c r="Q614" i="2"/>
  <c r="R474" i="2"/>
  <c r="R412" i="2"/>
  <c r="Q371" i="2"/>
  <c r="Q326" i="2"/>
  <c r="Q302" i="2"/>
  <c r="Q257" i="2"/>
  <c r="Q774" i="2"/>
  <c r="Q676" i="2"/>
  <c r="R625" i="2"/>
  <c r="Q409" i="2"/>
  <c r="Q365" i="2"/>
  <c r="R328" i="2"/>
  <c r="Q659" i="2"/>
  <c r="R748" i="2"/>
  <c r="Q748" i="2"/>
  <c r="Q537" i="2"/>
  <c r="Q451" i="2"/>
  <c r="Q429" i="2"/>
  <c r="R381" i="2"/>
  <c r="Q304" i="2"/>
  <c r="Q577" i="2"/>
  <c r="Q554" i="2"/>
  <c r="R537" i="2"/>
  <c r="R458" i="2"/>
  <c r="R413" i="2"/>
  <c r="R337" i="2"/>
  <c r="R266" i="2"/>
  <c r="R616" i="2"/>
  <c r="R395" i="2"/>
  <c r="R294" i="2"/>
  <c r="R230" i="2"/>
  <c r="K659" i="2"/>
  <c r="BE659" i="2"/>
  <c r="K776" i="2"/>
  <c r="BE776" i="2" s="1"/>
  <c r="BK240" i="2"/>
  <c r="BK569" i="2"/>
  <c r="BK474" i="2"/>
  <c r="BK313" i="2"/>
  <c r="K623" i="2"/>
  <c r="BE623" i="2" s="1"/>
  <c r="BK401" i="2"/>
  <c r="K642" i="2"/>
  <c r="BE642" i="2" s="1"/>
  <c r="K309" i="2"/>
  <c r="BE309" i="2" s="1"/>
  <c r="K744" i="2"/>
  <c r="BE744" i="2" s="1"/>
  <c r="BK346" i="2"/>
  <c r="BK322" i="2"/>
  <c r="K230" i="2"/>
  <c r="BE230" i="2" s="1"/>
  <c r="BK395" i="2"/>
  <c r="BK288" i="2"/>
  <c r="BK361" i="2"/>
  <c r="R154" i="2"/>
  <c r="R577" i="2"/>
  <c r="R463" i="2"/>
  <c r="Q307" i="2"/>
  <c r="R251" i="2"/>
  <c r="Q207" i="2"/>
  <c r="R614" i="2"/>
  <c r="R642" i="2"/>
  <c r="Q397" i="2"/>
  <c r="Q313" i="2"/>
  <c r="Q159" i="2"/>
  <c r="Q670" i="2"/>
  <c r="R595" i="2"/>
  <c r="R554" i="2"/>
  <c r="Q379" i="2"/>
  <c r="Q343" i="2"/>
  <c r="R273" i="2"/>
  <c r="Q259" i="2"/>
  <c r="Q190" i="2"/>
  <c r="Q730" i="2"/>
  <c r="Q607" i="2"/>
  <c r="R561" i="2"/>
  <c r="R434" i="2"/>
  <c r="R355" i="2"/>
  <c r="R284" i="2"/>
  <c r="R673" i="2"/>
  <c r="Q579" i="2"/>
  <c r="R442" i="2"/>
  <c r="Q388" i="2"/>
  <c r="Q328" i="2"/>
  <c r="R322" i="2"/>
  <c r="R290" i="2"/>
  <c r="Q220" i="2"/>
  <c r="R708" i="2"/>
  <c r="Q552" i="2"/>
  <c r="Q413" i="2"/>
  <c r="R371" i="2"/>
  <c r="Q496" i="2"/>
  <c r="R403" i="2"/>
  <c r="R361" i="2"/>
  <c r="Q324" i="2"/>
  <c r="Q202" i="2"/>
  <c r="R435" i="2"/>
  <c r="R271" i="2"/>
  <c r="Q244" i="2"/>
  <c r="R190" i="2"/>
  <c r="K628" i="2"/>
  <c r="BE628" i="2"/>
  <c r="K264" i="2"/>
  <c r="BE264" i="2"/>
  <c r="BK197" i="2"/>
  <c r="BK761" i="2"/>
  <c r="BK654" i="2"/>
  <c r="BK500" i="2"/>
  <c r="BK757" i="2"/>
  <c r="K600" i="2"/>
  <c r="BE600" i="2" s="1"/>
  <c r="K397" i="2"/>
  <c r="BE397" i="2" s="1"/>
  <c r="K753" i="2"/>
  <c r="BE753" i="2" s="1"/>
  <c r="K442" i="2"/>
  <c r="BE442" i="2"/>
  <c r="K242" i="2"/>
  <c r="BE242" i="2" s="1"/>
  <c r="BK577" i="2"/>
  <c r="BK379" i="2"/>
  <c r="K649" i="2"/>
  <c r="BE649" i="2" s="1"/>
  <c r="BK406" i="2"/>
  <c r="BK269" i="2"/>
  <c r="K584" i="2"/>
  <c r="BE584" i="2" s="1"/>
  <c r="K371" i="2"/>
  <c r="BE371" i="2" s="1"/>
  <c r="K525" i="2"/>
  <c r="BE525" i="2" s="1"/>
  <c r="R750" i="2"/>
  <c r="R558" i="2"/>
  <c r="Q373" i="2"/>
  <c r="Q309" i="2"/>
  <c r="R262" i="2"/>
  <c r="R705" i="2"/>
  <c r="Q602" i="2"/>
  <c r="Q465" i="2"/>
  <c r="Q339" i="2"/>
  <c r="Q292" i="2"/>
  <c r="R242" i="2"/>
  <c r="R150" i="2"/>
  <c r="Q623" i="2"/>
  <c r="R444" i="2"/>
  <c r="R341" i="2"/>
  <c r="Q246" i="2"/>
  <c r="R739" i="2"/>
  <c r="Q666" i="2"/>
  <c r="Q567" i="2"/>
  <c r="Q406" i="2"/>
  <c r="R373" i="2"/>
  <c r="Q311" i="2"/>
  <c r="Q271" i="2"/>
  <c r="R195" i="2"/>
  <c r="Q616" i="2"/>
  <c r="R532" i="2"/>
  <c r="R417" i="2"/>
  <c r="R246" i="2"/>
  <c r="R730" i="2"/>
  <c r="R563" i="2"/>
  <c r="R298" i="2"/>
  <c r="Q700" i="2"/>
  <c r="Q708" i="2"/>
  <c r="R496" i="2"/>
  <c r="Q442" i="2"/>
  <c r="Q363" i="2"/>
  <c r="R734" i="2"/>
  <c r="R571" i="2"/>
  <c r="R552" i="2"/>
  <c r="Q435" i="2"/>
  <c r="Q395" i="2"/>
  <c r="R345" i="2"/>
  <c r="R288" i="2"/>
  <c r="Q216" i="2"/>
  <c r="R411" i="2"/>
  <c r="R286" i="2"/>
  <c r="R264" i="2"/>
  <c r="Q195" i="2"/>
  <c r="BK779" i="2"/>
  <c r="K767" i="2"/>
  <c r="BE767" i="2" s="1"/>
  <c r="BK736" i="2"/>
  <c r="BK593" i="2"/>
  <c r="K434" i="2"/>
  <c r="BE434" i="2" s="1"/>
  <c r="K739" i="2"/>
  <c r="BE739" i="2" s="1"/>
  <c r="BK558" i="2"/>
  <c r="BK367" i="2"/>
  <c r="BK451" i="2"/>
  <c r="BK202" i="2"/>
  <c r="BK556" i="2"/>
  <c r="BK294" i="2"/>
  <c r="BK703" i="2"/>
  <c r="K377" i="2"/>
  <c r="BE377" i="2"/>
  <c r="K666" i="2"/>
  <c r="BE666" i="2" s="1"/>
  <c r="BK532" i="2"/>
  <c r="BK341" i="2"/>
  <c r="K273" i="2"/>
  <c r="BE273" i="2" s="1"/>
  <c r="BK662" i="2"/>
  <c r="K452" i="2"/>
  <c r="BE452" i="2"/>
  <c r="K290" i="2"/>
  <c r="BE290" i="2" s="1"/>
  <c r="BK343" i="2"/>
  <c r="Q688" i="2"/>
  <c r="Q625" i="2"/>
  <c r="R408" i="2"/>
  <c r="R324" i="2"/>
  <c r="R277" i="2"/>
  <c r="Q275" i="2"/>
  <c r="R668" i="2"/>
  <c r="R579" i="2"/>
  <c r="R500" i="2"/>
  <c r="R367" i="2"/>
  <c r="Q300" i="2"/>
  <c r="Q269" i="2"/>
  <c r="R220" i="2"/>
  <c r="Q753" i="2"/>
  <c r="R767" i="2"/>
  <c r="R646" i="2"/>
  <c r="R406" i="2"/>
  <c r="R320" i="2"/>
  <c r="R736" i="2"/>
  <c r="Q668" i="2"/>
  <c r="R623" i="2"/>
  <c r="Q563" i="2"/>
  <c r="Q417" i="2"/>
  <c r="R350" i="2"/>
  <c r="Q294" i="2"/>
  <c r="R269" i="2"/>
  <c r="Q744" i="2"/>
  <c r="Q584" i="2"/>
  <c r="R492" i="2"/>
  <c r="R244" i="2"/>
  <c r="R602" i="2"/>
  <c r="Q461" i="2"/>
  <c r="R399" i="2"/>
  <c r="Q367" i="2"/>
  <c r="R307" i="2"/>
  <c r="Q273" i="2"/>
  <c r="Q776" i="2"/>
  <c r="R765" i="2"/>
  <c r="Q646" i="2"/>
  <c r="R483" i="2"/>
  <c r="Q381" i="2"/>
  <c r="Q341" i="2"/>
  <c r="R776" i="2"/>
  <c r="R649" i="2"/>
  <c r="Q750" i="2"/>
  <c r="R753" i="2"/>
  <c r="Q483" i="2"/>
  <c r="Q444" i="2"/>
  <c r="R383" i="2"/>
  <c r="R357" i="2"/>
  <c r="R565" i="2"/>
  <c r="Q525" i="2"/>
  <c r="R451" i="2"/>
  <c r="R401" i="2"/>
  <c r="R363" i="2"/>
  <c r="R304" i="2"/>
  <c r="Q595" i="2"/>
  <c r="R567" i="2"/>
  <c r="R379" i="2"/>
  <c r="R259" i="2"/>
  <c r="AU94" i="1"/>
  <c r="BK411" i="2"/>
  <c r="BK326" i="2"/>
  <c r="K700" i="2"/>
  <c r="BE700" i="2" s="1"/>
  <c r="BK181" i="2"/>
  <c r="K730" i="2"/>
  <c r="BE730" i="2"/>
  <c r="BK385" i="2"/>
  <c r="BK771" i="2"/>
  <c r="K492" i="2"/>
  <c r="BE492" i="2"/>
  <c r="BK383" i="2"/>
  <c r="K748" i="2"/>
  <c r="BE748" i="2" s="1"/>
  <c r="K355" i="2"/>
  <c r="BE355" i="2"/>
  <c r="BK225" i="2"/>
  <c r="BK633" i="2"/>
  <c r="K328" i="2"/>
  <c r="BE328" i="2" s="1"/>
  <c r="K571" i="2"/>
  <c r="BE571" i="2" s="1"/>
  <c r="K277" i="2"/>
  <c r="BE277" i="2" s="1"/>
  <c r="K581" i="2"/>
  <c r="BE581" i="2"/>
  <c r="K220" i="2"/>
  <c r="BE220" i="2" s="1"/>
  <c r="K335" i="2"/>
  <c r="BE335" i="2" s="1"/>
  <c r="BK246" i="2"/>
  <c r="K316" i="2"/>
  <c r="BE316" i="2" s="1"/>
  <c r="K249" i="2"/>
  <c r="BE249" i="2"/>
  <c r="BK412" i="2"/>
  <c r="R716" i="2"/>
  <c r="Q569" i="2"/>
  <c r="Q452" i="2"/>
  <c r="Q335" i="2"/>
  <c r="Q181" i="2"/>
  <c r="R664" i="2"/>
  <c r="R607" i="2"/>
  <c r="Q565" i="2"/>
  <c r="Q357" i="2"/>
  <c r="R275" i="2"/>
  <c r="R202" i="2"/>
  <c r="R726" i="2"/>
  <c r="Q726" i="2"/>
  <c r="Q575" i="2"/>
  <c r="Q322" i="2"/>
  <c r="R282" i="2"/>
  <c r="Q197" i="2"/>
  <c r="Q679" i="2"/>
  <c r="R635" i="2"/>
  <c r="Q443" i="2"/>
  <c r="R369" i="2"/>
  <c r="Q286" i="2"/>
  <c r="R199" i="2"/>
  <c r="Q697" i="2"/>
  <c r="Q705" i="2"/>
  <c r="R487" i="2"/>
  <c r="Q355" i="2"/>
  <c r="R311" i="2"/>
  <c r="R253" i="2"/>
  <c r="R654" i="2"/>
  <c r="Q573" i="2"/>
  <c r="Q458" i="2"/>
  <c r="R335" i="2"/>
  <c r="Q240" i="2"/>
  <c r="Q716" i="2"/>
  <c r="R703" i="2"/>
  <c r="R509" i="2"/>
  <c r="R359" i="2"/>
  <c r="Q277" i="2"/>
  <c r="Q703" i="2"/>
  <c r="R575" i="2"/>
  <c r="Q487" i="2"/>
  <c r="R415" i="2"/>
  <c r="Q264" i="2"/>
  <c r="R177" i="2"/>
  <c r="Q609" i="2"/>
  <c r="Q556" i="2"/>
  <c r="R397" i="2"/>
  <c r="Q361" i="2"/>
  <c r="Q318" i="2"/>
  <c r="Q288" i="2"/>
  <c r="R774" i="2"/>
  <c r="Q644" i="2"/>
  <c r="R453" i="2"/>
  <c r="R377" i="2"/>
  <c r="Q761" i="2"/>
  <c r="R633" i="2"/>
  <c r="R779" i="2"/>
  <c r="R720" i="2"/>
  <c r="Q492" i="2"/>
  <c r="Q403" i="2"/>
  <c r="R375" i="2"/>
  <c r="R313" i="2"/>
  <c r="Q561" i="2"/>
  <c r="R534" i="2"/>
  <c r="Q411" i="2"/>
  <c r="Q369" i="2"/>
  <c r="R326" i="2"/>
  <c r="Q284" i="2"/>
  <c r="R257" i="2"/>
  <c r="R584" i="2"/>
  <c r="R296" i="2"/>
  <c r="R249" i="2"/>
  <c r="R197" i="2"/>
  <c r="BK640" i="2"/>
  <c r="K337" i="2"/>
  <c r="BE337" i="2"/>
  <c r="BK726" i="2"/>
  <c r="BK154" i="2"/>
  <c r="BK668" i="2"/>
  <c r="BK565" i="2"/>
  <c r="K443" i="2"/>
  <c r="BE443" i="2"/>
  <c r="BK688" i="2"/>
  <c r="BK552" i="2"/>
  <c r="BK352" i="2"/>
  <c r="K537" i="2"/>
  <c r="BE537" i="2" s="1"/>
  <c r="BK279" i="2"/>
  <c r="K483" i="2"/>
  <c r="BE483" i="2" s="1"/>
  <c r="BK177" i="2"/>
  <c r="BK563" i="2"/>
  <c r="BK292" i="2"/>
  <c r="BK673" i="2"/>
  <c r="BK458" i="2"/>
  <c r="K275" i="2"/>
  <c r="BE275" i="2" s="1"/>
  <c r="K470" i="2"/>
  <c r="BE470" i="2" s="1"/>
  <c r="BK330" i="2"/>
  <c r="BK284" i="2"/>
  <c r="K607" i="2"/>
  <c r="BE607" i="2"/>
  <c r="BK465" i="2"/>
  <c r="BK150" i="2"/>
  <c r="K435" i="2"/>
  <c r="BE435" i="2" s="1"/>
  <c r="X158" i="2" l="1"/>
  <c r="Q239" i="2"/>
  <c r="I99" i="2"/>
  <c r="R281" i="2"/>
  <c r="J103" i="2"/>
  <c r="T315" i="2"/>
  <c r="T405" i="2"/>
  <c r="R583" i="2"/>
  <c r="J109" i="2" s="1"/>
  <c r="R201" i="2"/>
  <c r="J98" i="2"/>
  <c r="Q248" i="2"/>
  <c r="I100" i="2" s="1"/>
  <c r="R256" i="2"/>
  <c r="R354" i="2"/>
  <c r="J105" i="2"/>
  <c r="R405" i="2"/>
  <c r="J106" i="2"/>
  <c r="V583" i="2"/>
  <c r="X648" i="2"/>
  <c r="X738" i="2"/>
  <c r="X239" i="2"/>
  <c r="V648" i="2"/>
  <c r="X149" i="2"/>
  <c r="T201" i="2"/>
  <c r="R239" i="2"/>
  <c r="J99" i="2"/>
  <c r="V281" i="2"/>
  <c r="X315" i="2"/>
  <c r="X583" i="2"/>
  <c r="R648" i="2"/>
  <c r="J110" i="2" s="1"/>
  <c r="Q752" i="2"/>
  <c r="I113" i="2"/>
  <c r="Q738" i="2"/>
  <c r="I112" i="2"/>
  <c r="T149" i="2"/>
  <c r="R158" i="2"/>
  <c r="J97" i="2"/>
  <c r="V239" i="2"/>
  <c r="X281" i="2"/>
  <c r="V315" i="2"/>
  <c r="V405" i="2"/>
  <c r="T583" i="2"/>
  <c r="V752" i="2"/>
  <c r="T773" i="2"/>
  <c r="T769" i="2"/>
  <c r="T256" i="2"/>
  <c r="T354" i="2"/>
  <c r="V469" i="2"/>
  <c r="V560" i="2"/>
  <c r="T672" i="2"/>
  <c r="V738" i="2"/>
  <c r="X773" i="2"/>
  <c r="X769" i="2" s="1"/>
  <c r="T158" i="2"/>
  <c r="R773" i="2"/>
  <c r="J118" i="2"/>
  <c r="V149" i="2"/>
  <c r="Q158" i="2"/>
  <c r="I97" i="2" s="1"/>
  <c r="T239" i="2"/>
  <c r="T248" i="2"/>
  <c r="T281" i="2"/>
  <c r="Q315" i="2"/>
  <c r="I104" i="2"/>
  <c r="X405" i="2"/>
  <c r="Q583" i="2"/>
  <c r="I109" i="2" s="1"/>
  <c r="T648" i="2"/>
  <c r="T752" i="2"/>
  <c r="X764" i="2"/>
  <c r="X763" i="2" s="1"/>
  <c r="V773" i="2"/>
  <c r="V769" i="2" s="1"/>
  <c r="R149" i="2"/>
  <c r="J96" i="2"/>
  <c r="V201" i="2"/>
  <c r="Q256" i="2"/>
  <c r="I102" i="2" s="1"/>
  <c r="X354" i="2"/>
  <c r="Q405" i="2"/>
  <c r="I106" i="2"/>
  <c r="X672" i="2"/>
  <c r="T738" i="2"/>
  <c r="R764" i="2"/>
  <c r="J115" i="2" s="1"/>
  <c r="X201" i="2"/>
  <c r="R248" i="2"/>
  <c r="J100" i="2"/>
  <c r="Q354" i="2"/>
  <c r="I105" i="2" s="1"/>
  <c r="T469" i="2"/>
  <c r="T560" i="2"/>
  <c r="R672" i="2"/>
  <c r="J111" i="2"/>
  <c r="R738" i="2"/>
  <c r="J112" i="2" s="1"/>
  <c r="Q773" i="2"/>
  <c r="I118" i="2"/>
  <c r="Q149" i="2"/>
  <c r="I96" i="2"/>
  <c r="Q201" i="2"/>
  <c r="I98" i="2" s="1"/>
  <c r="X248" i="2"/>
  <c r="Q281" i="2"/>
  <c r="I103" i="2"/>
  <c r="R315" i="2"/>
  <c r="J104" i="2" s="1"/>
  <c r="R469" i="2"/>
  <c r="J107" i="2" s="1"/>
  <c r="R560" i="2"/>
  <c r="J108" i="2"/>
  <c r="Q648" i="2"/>
  <c r="I110" i="2" s="1"/>
  <c r="V764" i="2"/>
  <c r="V763" i="2" s="1"/>
  <c r="V158" i="2"/>
  <c r="V248" i="2"/>
  <c r="X256" i="2"/>
  <c r="V354" i="2"/>
  <c r="Q469" i="2"/>
  <c r="I107" i="2" s="1"/>
  <c r="Q560" i="2"/>
  <c r="I108" i="2"/>
  <c r="Q672" i="2"/>
  <c r="I111" i="2" s="1"/>
  <c r="X752" i="2"/>
  <c r="Q764" i="2"/>
  <c r="Q763" i="2"/>
  <c r="I114" i="2"/>
  <c r="BK149" i="2"/>
  <c r="K149" i="2" s="1"/>
  <c r="K96" i="2" s="1"/>
  <c r="V256" i="2"/>
  <c r="X469" i="2"/>
  <c r="X560" i="2"/>
  <c r="V672" i="2"/>
  <c r="R752" i="2"/>
  <c r="J113" i="2" s="1"/>
  <c r="T764" i="2"/>
  <c r="T763" i="2"/>
  <c r="BK778" i="2"/>
  <c r="K778" i="2"/>
  <c r="K119" i="2" s="1"/>
  <c r="Q770" i="2"/>
  <c r="BK770" i="2"/>
  <c r="K770" i="2"/>
  <c r="K117" i="2"/>
  <c r="R770" i="2"/>
  <c r="Q778" i="2"/>
  <c r="I119" i="2" s="1"/>
  <c r="R778" i="2"/>
  <c r="J119" i="2"/>
  <c r="J141" i="2"/>
  <c r="F144" i="2"/>
  <c r="BK264" i="2"/>
  <c r="K670" i="2"/>
  <c r="BE670" i="2"/>
  <c r="BK776" i="2"/>
  <c r="BK453" i="2"/>
  <c r="K326" i="2"/>
  <c r="BE326" i="2" s="1"/>
  <c r="BK470" i="2"/>
  <c r="K565" i="2"/>
  <c r="BE565" i="2"/>
  <c r="K595" i="2"/>
  <c r="BE595" i="2"/>
  <c r="K567" i="2"/>
  <c r="BE567" i="2" s="1"/>
  <c r="BK339" i="2"/>
  <c r="K614" i="2"/>
  <c r="BE614" i="2"/>
  <c r="K708" i="2"/>
  <c r="BE708" i="2" s="1"/>
  <c r="BK748" i="2"/>
  <c r="K771" i="2"/>
  <c r="BE771" i="2"/>
  <c r="K635" i="2"/>
  <c r="BE635" i="2"/>
  <c r="K726" i="2"/>
  <c r="BE726" i="2" s="1"/>
  <c r="K668" i="2"/>
  <c r="BE668" i="2"/>
  <c r="K761" i="2"/>
  <c r="BE761" i="2"/>
  <c r="K558" i="2"/>
  <c r="BE558" i="2" s="1"/>
  <c r="K154" i="2"/>
  <c r="BE154" i="2"/>
  <c r="BK369" i="2"/>
  <c r="K304" i="2"/>
  <c r="BE304" i="2" s="1"/>
  <c r="K199" i="2"/>
  <c r="BE199" i="2" s="1"/>
  <c r="K197" i="2"/>
  <c r="BE197" i="2"/>
  <c r="BK581" i="2"/>
  <c r="BK628" i="2"/>
  <c r="K269" i="2"/>
  <c r="BE269" i="2" s="1"/>
  <c r="BK266" i="2"/>
  <c r="K716" i="2"/>
  <c r="BE716" i="2"/>
  <c r="BK607" i="2"/>
  <c r="BK483" i="2"/>
  <c r="BK666" i="2"/>
  <c r="BK579" i="2"/>
  <c r="K225" i="2"/>
  <c r="BE225" i="2"/>
  <c r="K284" i="2"/>
  <c r="BE284" i="2" s="1"/>
  <c r="BK307" i="2"/>
  <c r="K673" i="2"/>
  <c r="BE673" i="2"/>
  <c r="BK316" i="2"/>
  <c r="BK642" i="2"/>
  <c r="K322" i="2"/>
  <c r="BE322" i="2" s="1"/>
  <c r="BK320" i="2"/>
  <c r="BK337" i="2"/>
  <c r="BK357" i="2"/>
  <c r="BK744" i="2"/>
  <c r="BK348" i="2"/>
  <c r="K313" i="2"/>
  <c r="BE313" i="2"/>
  <c r="K388" i="2"/>
  <c r="BE388" i="2"/>
  <c r="K757" i="2"/>
  <c r="BE757" i="2" s="1"/>
  <c r="K352" i="2"/>
  <c r="BE352" i="2"/>
  <c r="K367" i="2"/>
  <c r="BE367" i="2"/>
  <c r="BK571" i="2"/>
  <c r="BK753" i="2"/>
  <c r="BK752" i="2" s="1"/>
  <c r="K752" i="2" s="1"/>
  <c r="K113" i="2" s="1"/>
  <c r="K216" i="2"/>
  <c r="BE216" i="2" s="1"/>
  <c r="K318" i="2"/>
  <c r="BE318" i="2"/>
  <c r="BK600" i="2"/>
  <c r="BK397" i="2"/>
  <c r="K732" i="2"/>
  <c r="BE732" i="2" s="1"/>
  <c r="BK697" i="2"/>
  <c r="BK646" i="2"/>
  <c r="BK399" i="2"/>
  <c r="BK262" i="2"/>
  <c r="BK207" i="2"/>
  <c r="BK561" i="2"/>
  <c r="BK300" i="2"/>
  <c r="K350" i="2"/>
  <c r="BE350" i="2"/>
  <c r="BK417" i="2"/>
  <c r="K292" i="2"/>
  <c r="BE292" i="2" s="1"/>
  <c r="K401" i="2"/>
  <c r="BE401" i="2"/>
  <c r="K593" i="2"/>
  <c r="BE593" i="2"/>
  <c r="K408" i="2"/>
  <c r="BE408" i="2" s="1"/>
  <c r="BK616" i="2"/>
  <c r="BK625" i="2"/>
  <c r="BK767" i="2"/>
  <c r="BK424" i="2"/>
  <c r="BK442" i="2"/>
  <c r="K500" i="2"/>
  <c r="BE500" i="2" s="1"/>
  <c r="BK290" i="2"/>
  <c r="K575" i="2"/>
  <c r="BE575" i="2"/>
  <c r="BK435" i="2"/>
  <c r="K532" i="2"/>
  <c r="BE532" i="2" s="1"/>
  <c r="BK765" i="2"/>
  <c r="K474" i="2"/>
  <c r="BE474" i="2"/>
  <c r="BK573" i="2"/>
  <c r="K609" i="2"/>
  <c r="BE609" i="2" s="1"/>
  <c r="K259" i="2"/>
  <c r="BE259" i="2"/>
  <c r="BK730" i="2"/>
  <c r="K381" i="2"/>
  <c r="BE381" i="2" s="1"/>
  <c r="BK230" i="2"/>
  <c r="K288" i="2"/>
  <c r="BE288" i="2"/>
  <c r="K330" i="2"/>
  <c r="BE330" i="2"/>
  <c r="BK251" i="2"/>
  <c r="K552" i="2"/>
  <c r="BE552" i="2"/>
  <c r="K640" i="2"/>
  <c r="BE640" i="2"/>
  <c r="BK649" i="2"/>
  <c r="K458" i="2"/>
  <c r="BE458" i="2" s="1"/>
  <c r="BK534" i="2"/>
  <c r="K703" i="2"/>
  <c r="BE703" i="2"/>
  <c r="BK195" i="2"/>
  <c r="K240" i="2"/>
  <c r="BE240" i="2" s="1"/>
  <c r="BK377" i="2"/>
  <c r="BK467" i="2"/>
  <c r="K465" i="2"/>
  <c r="BE465" i="2"/>
  <c r="BK298" i="2"/>
  <c r="K363" i="2"/>
  <c r="BE363" i="2"/>
  <c r="BK159" i="2"/>
  <c r="K602" i="2"/>
  <c r="BE602" i="2"/>
  <c r="BK387" i="2"/>
  <c r="K190" i="2"/>
  <c r="BE190" i="2"/>
  <c r="K379" i="2"/>
  <c r="BE379" i="2"/>
  <c r="BK452" i="2"/>
  <c r="F36" i="2"/>
  <c r="BC95" i="1" s="1"/>
  <c r="BC94" i="1" s="1"/>
  <c r="W35" i="1" s="1"/>
  <c r="K164" i="2"/>
  <c r="BE164" i="2"/>
  <c r="BK459" i="2"/>
  <c r="BK537" i="2"/>
  <c r="K343" i="2"/>
  <c r="BE343" i="2"/>
  <c r="K444" i="2"/>
  <c r="BE444" i="2"/>
  <c r="K577" i="2"/>
  <c r="BE577" i="2" s="1"/>
  <c r="BK774" i="2"/>
  <c r="K487" i="2"/>
  <c r="BE487" i="2"/>
  <c r="K253" i="2"/>
  <c r="BE253" i="2" s="1"/>
  <c r="BK434" i="2"/>
  <c r="BK242" i="2"/>
  <c r="BK244" i="2"/>
  <c r="BK623" i="2"/>
  <c r="K406" i="2"/>
  <c r="BE406" i="2" s="1"/>
  <c r="BK296" i="2"/>
  <c r="K664" i="2"/>
  <c r="BE664" i="2"/>
  <c r="K779" i="2"/>
  <c r="BE779" i="2"/>
  <c r="BK492" i="2"/>
  <c r="K279" i="2"/>
  <c r="BE279" i="2"/>
  <c r="K294" i="2"/>
  <c r="BE294" i="2"/>
  <c r="BK463" i="2"/>
  <c r="K676" i="2"/>
  <c r="BE676" i="2" s="1"/>
  <c r="F38" i="2"/>
  <c r="BE95" i="1" s="1"/>
  <c r="BE94" i="1" s="1"/>
  <c r="W37" i="1" s="1"/>
  <c r="K361" i="2"/>
  <c r="BE361" i="2" s="1"/>
  <c r="K383" i="2"/>
  <c r="BE383" i="2" s="1"/>
  <c r="BK554" i="2"/>
  <c r="BK311" i="2"/>
  <c r="K282" i="2"/>
  <c r="BE282" i="2" s="1"/>
  <c r="K523" i="2"/>
  <c r="BE523" i="2" s="1"/>
  <c r="K654" i="2"/>
  <c r="BE654" i="2"/>
  <c r="K395" i="2"/>
  <c r="BE395" i="2" s="1"/>
  <c r="BK257" i="2"/>
  <c r="K451" i="2"/>
  <c r="BE451" i="2"/>
  <c r="BK249" i="2"/>
  <c r="BK375" i="2"/>
  <c r="BK509" i="2"/>
  <c r="BK373" i="2"/>
  <c r="BK739" i="2"/>
  <c r="BK413" i="2"/>
  <c r="K694" i="2"/>
  <c r="BE694" i="2" s="1"/>
  <c r="BK220" i="2"/>
  <c r="K286" i="2"/>
  <c r="BE286" i="2" s="1"/>
  <c r="K36" i="2"/>
  <c r="AY95" i="1"/>
  <c r="F37" i="2"/>
  <c r="BD95" i="1" s="1"/>
  <c r="BD94" i="1" s="1"/>
  <c r="W36" i="1" s="1"/>
  <c r="F39" i="2"/>
  <c r="BF95" i="1"/>
  <c r="BF94" i="1"/>
  <c r="W38" i="1" s="1"/>
  <c r="K246" i="2"/>
  <c r="BE246" i="2" s="1"/>
  <c r="K409" i="2"/>
  <c r="BE409" i="2"/>
  <c r="K412" i="2"/>
  <c r="BE412" i="2" s="1"/>
  <c r="K346" i="2"/>
  <c r="BE346" i="2" s="1"/>
  <c r="BK720" i="2"/>
  <c r="BK700" i="2"/>
  <c r="K411" i="2"/>
  <c r="BE411" i="2" s="1"/>
  <c r="BK275" i="2"/>
  <c r="K563" i="2"/>
  <c r="BE563" i="2"/>
  <c r="BK750" i="2"/>
  <c r="K202" i="2"/>
  <c r="BE202" i="2" s="1"/>
  <c r="K662" i="2"/>
  <c r="BE662" i="2" s="1"/>
  <c r="K569" i="2"/>
  <c r="BE569" i="2"/>
  <c r="BK415" i="2"/>
  <c r="BK659" i="2"/>
  <c r="K556" i="2"/>
  <c r="BE556" i="2" s="1"/>
  <c r="BK644" i="2"/>
  <c r="K150" i="2"/>
  <c r="BE150" i="2"/>
  <c r="BK328" i="2"/>
  <c r="BK679" i="2"/>
  <c r="K429" i="2"/>
  <c r="BE429" i="2"/>
  <c r="K496" i="2"/>
  <c r="BE496" i="2"/>
  <c r="K736" i="2"/>
  <c r="BE736" i="2"/>
  <c r="BK705" i="2"/>
  <c r="K734" i="2"/>
  <c r="BE734" i="2"/>
  <c r="K385" i="2"/>
  <c r="BE385" i="2" s="1"/>
  <c r="K302" i="2"/>
  <c r="BE302" i="2" s="1"/>
  <c r="BK365" i="2"/>
  <c r="K403" i="2"/>
  <c r="BE403" i="2"/>
  <c r="BK324" i="2"/>
  <c r="BK371" i="2"/>
  <c r="BK355" i="2"/>
  <c r="K341" i="2"/>
  <c r="BE341" i="2"/>
  <c r="K181" i="2"/>
  <c r="BE181" i="2" s="1"/>
  <c r="BK335" i="2"/>
  <c r="K688" i="2"/>
  <c r="BE688" i="2"/>
  <c r="BK443" i="2"/>
  <c r="K177" i="2"/>
  <c r="BE177" i="2" s="1"/>
  <c r="BK345" i="2"/>
  <c r="BK525" i="2"/>
  <c r="BK461" i="2"/>
  <c r="K359" i="2"/>
  <c r="BE359" i="2"/>
  <c r="BK584" i="2"/>
  <c r="K633" i="2"/>
  <c r="BE633" i="2" s="1"/>
  <c r="BK309" i="2"/>
  <c r="BK277" i="2"/>
  <c r="BK271" i="2"/>
  <c r="BK273" i="2"/>
  <c r="X255" i="2" l="1"/>
  <c r="Q769" i="2"/>
  <c r="I116" i="2"/>
  <c r="V255" i="2"/>
  <c r="V148" i="2"/>
  <c r="V147" i="2"/>
  <c r="T255" i="2"/>
  <c r="T147" i="2" s="1"/>
  <c r="AW95" i="1" s="1"/>
  <c r="AW94" i="1" s="1"/>
  <c r="T148" i="2"/>
  <c r="R769" i="2"/>
  <c r="J116" i="2"/>
  <c r="R255" i="2"/>
  <c r="J101" i="2" s="1"/>
  <c r="X148" i="2"/>
  <c r="X147" i="2" s="1"/>
  <c r="I115" i="2"/>
  <c r="J117" i="2"/>
  <c r="Q148" i="2"/>
  <c r="I95" i="2" s="1"/>
  <c r="J102" i="2"/>
  <c r="I117" i="2"/>
  <c r="R763" i="2"/>
  <c r="J114" i="2"/>
  <c r="Q255" i="2"/>
  <c r="I101" i="2" s="1"/>
  <c r="R148" i="2"/>
  <c r="R147" i="2" s="1"/>
  <c r="J94" i="2" s="1"/>
  <c r="K30" i="2" s="1"/>
  <c r="AT95" i="1" s="1"/>
  <c r="AT94" i="1" s="1"/>
  <c r="AK28" i="1" s="1"/>
  <c r="BK672" i="2"/>
  <c r="K672" i="2"/>
  <c r="K111" i="2" s="1"/>
  <c r="BK201" i="2"/>
  <c r="K201" i="2"/>
  <c r="K98" i="2" s="1"/>
  <c r="BK256" i="2"/>
  <c r="BK315" i="2"/>
  <c r="K315" i="2" s="1"/>
  <c r="K104" i="2" s="1"/>
  <c r="BK405" i="2"/>
  <c r="K405" i="2" s="1"/>
  <c r="K106" i="2" s="1"/>
  <c r="BK583" i="2"/>
  <c r="K583" i="2" s="1"/>
  <c r="K109" i="2" s="1"/>
  <c r="BK738" i="2"/>
  <c r="K738" i="2" s="1"/>
  <c r="K112" i="2" s="1"/>
  <c r="BK469" i="2"/>
  <c r="K469" i="2" s="1"/>
  <c r="K107" i="2" s="1"/>
  <c r="BK648" i="2"/>
  <c r="K648" i="2" s="1"/>
  <c r="K110" i="2" s="1"/>
  <c r="BK248" i="2"/>
  <c r="K248" i="2" s="1"/>
  <c r="K100" i="2" s="1"/>
  <c r="BK560" i="2"/>
  <c r="K560" i="2" s="1"/>
  <c r="K108" i="2" s="1"/>
  <c r="BK281" i="2"/>
  <c r="K281" i="2" s="1"/>
  <c r="K103" i="2" s="1"/>
  <c r="BK764" i="2"/>
  <c r="BK763" i="2" s="1"/>
  <c r="K763" i="2" s="1"/>
  <c r="K114" i="2" s="1"/>
  <c r="BK773" i="2"/>
  <c r="K773" i="2" s="1"/>
  <c r="K118" i="2" s="1"/>
  <c r="BK239" i="2"/>
  <c r="K239" i="2" s="1"/>
  <c r="K99" i="2" s="1"/>
  <c r="BK354" i="2"/>
  <c r="K354" i="2" s="1"/>
  <c r="K105" i="2" s="1"/>
  <c r="BK158" i="2"/>
  <c r="K158" i="2" s="1"/>
  <c r="K97" i="2" s="1"/>
  <c r="BA94" i="1"/>
  <c r="AZ94" i="1"/>
  <c r="AY94" i="1"/>
  <c r="AK35" i="1" s="1"/>
  <c r="BK255" i="2" l="1"/>
  <c r="K255" i="2" s="1"/>
  <c r="K101" i="2" s="1"/>
  <c r="BK148" i="2"/>
  <c r="K148" i="2"/>
  <c r="K95" i="2"/>
  <c r="BK769" i="2"/>
  <c r="K769" i="2"/>
  <c r="K116" i="2" s="1"/>
  <c r="K256" i="2"/>
  <c r="K102" i="2"/>
  <c r="J95" i="2"/>
  <c r="K764" i="2"/>
  <c r="K115" i="2"/>
  <c r="Q147" i="2"/>
  <c r="I94" i="2"/>
  <c r="K29" i="2"/>
  <c r="AS95" i="1" s="1"/>
  <c r="AS94" i="1" s="1"/>
  <c r="AK27" i="1" s="1"/>
  <c r="BK147" i="2" l="1"/>
  <c r="K147" i="2" s="1"/>
  <c r="K94" i="2" s="1"/>
  <c r="K28" i="2" s="1"/>
  <c r="K128" i="2" s="1"/>
  <c r="BE128" i="2" s="1"/>
  <c r="K35" i="2" s="1"/>
  <c r="AX95" i="1" s="1"/>
  <c r="AV95" i="1" s="1"/>
  <c r="F35" i="2" l="1"/>
  <c r="BB95" i="1" s="1"/>
  <c r="BB94" i="1" s="1"/>
  <c r="AX94" i="1" s="1"/>
  <c r="AV94" i="1" s="1"/>
  <c r="K122" i="2"/>
  <c r="K31" i="2"/>
  <c r="K32" i="2"/>
  <c r="AG95" i="1" s="1"/>
  <c r="AN95" i="1" s="1"/>
  <c r="K41" i="2" l="1"/>
  <c r="K130" i="2"/>
  <c r="AG94" i="1"/>
  <c r="AK26" i="1" s="1"/>
  <c r="AN94" i="1" l="1"/>
  <c r="AG98" i="1"/>
  <c r="AV98" i="1" s="1"/>
  <c r="BY98" i="1" s="1"/>
  <c r="AG99" i="1"/>
  <c r="CD99" i="1"/>
  <c r="AG100" i="1"/>
  <c r="CD100" i="1"/>
  <c r="AG101" i="1"/>
  <c r="AV101" i="1"/>
  <c r="BY101" i="1"/>
  <c r="CD101" i="1" l="1"/>
  <c r="CD98" i="1"/>
  <c r="AG97" i="1"/>
  <c r="AK29" i="1" s="1"/>
  <c r="AV100" i="1"/>
  <c r="BY100" i="1" s="1"/>
  <c r="AV99" i="1"/>
  <c r="BY99" i="1" s="1"/>
  <c r="AN98" i="1"/>
  <c r="AN101" i="1"/>
  <c r="AK31" i="1" l="1"/>
  <c r="W34" i="1"/>
  <c r="AN100" i="1"/>
  <c r="AN99" i="1"/>
  <c r="AG103" i="1"/>
  <c r="AK34" i="1"/>
  <c r="AK40" i="1" l="1"/>
  <c r="AN97" i="1"/>
  <c r="AN103" i="1" s="1"/>
</calcChain>
</file>

<file path=xl/sharedStrings.xml><?xml version="1.0" encoding="utf-8"?>
<sst xmlns="http://schemas.openxmlformats.org/spreadsheetml/2006/main" count="6319" uniqueCount="1297">
  <si>
    <t>Export Komplet</t>
  </si>
  <si>
    <t/>
  </si>
  <si>
    <t>2.0</t>
  </si>
  <si>
    <t>ZAMOK</t>
  </si>
  <si>
    <t>False</t>
  </si>
  <si>
    <t>True</t>
  </si>
  <si>
    <t>{05defe20-561b-49a3-b607-a55c6b18ff68}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</si>
  <si>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</si>
  <si>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</si>
  <si>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</si>
  <si>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</si>
  <si>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</si>
  <si>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</si>
  <si>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</si>
  <si>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</si>
  <si>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12/19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</si>
  <si>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</si>
  <si>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</si>
  <si>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PŘESTAVBA SOCIÁLNÍHO ZAŘÍZENÍ NA ZIMNÍM STADIONU V NEJDKU</t>
  </si>
  <si>
    <t>KSO:</t>
  </si>
  <si>
    <t>CC-CZ:</t>
  </si>
  <si>
    <t>Místo:</t>
  </si>
  <si>
    <t>Nejdek</t>
  </si>
  <si>
    <t>Datum:</t>
  </si>
  <si>
    <t>18. 4. 2021</t>
  </si>
  <si>
    <t>Zadavatel:</t>
  </si>
  <si>
    <t>IČ:</t>
  </si>
  <si>
    <t>00254801</t>
  </si>
  <si>
    <t>Město Nejdek, náměstí Karla IV. 239, 362 21 Nejdek</t>
  </si>
  <si>
    <t>DIČ:</t>
  </si>
  <si>
    <t>Uchazeč:</t>
  </si>
  <si>
    <t>Vyplň údaj</t>
  </si>
  <si>
    <t>Projektant:</t>
  </si>
  <si>
    <t>03122905</t>
  </si>
  <si>
    <t>Ing. Milan Snopek, Švabinského 1729 ,35601</t>
  </si>
  <si>
    <t>/</t>
  </si>
  <si>
    <t>Zpracovatel: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</si>
  <si>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</si>
  <si>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</si>
  <si>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</si>
  <si>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</si>
  <si>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</si>
  <si>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</si>
  <si>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</si>
  <si>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</si>
  <si>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</si>
  <si>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</si>
  <si>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</si>
  <si>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</si>
  <si>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</si>
  <si>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</si>
  <si>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</si>
  <si>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</si>
  <si>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</si>
  <si>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</si>
  <si>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</si>
  <si>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</si>
  <si>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</si>
  <si>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</si>
  <si>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</si>
  <si>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</si>
  <si>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</si>
  <si>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</si>
  <si>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</si>
  <si>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</si>
  <si>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</si>
  <si>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</si>
  <si>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</si>
  <si>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</si>
  <si>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</si>
  <si>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</si>
  <si>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</si>
  <si>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</si>
  <si>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</si>
  <si>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</si>
  <si>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</si>
  <si>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</si>
  <si>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</si>
  <si>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</si>
  <si>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</si>
  <si>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</si>
  <si>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</si>
  <si>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</si>
  <si>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</si>
  <si>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</si>
  <si>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</si>
  <si>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{00000000-0000-0000-0000-000000000000}</t>
  </si>
  <si>
    <t>STA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</si>
  <si>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</si>
  <si>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</si>
  <si>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</si>
  <si>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</si>
  <si>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</si>
  <si>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</si>
  <si>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</si>
  <si>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</si>
  <si>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</si>
  <si>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</si>
  <si>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</si>
  <si>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2</t>
  </si>
  <si>
    <t>KRYCÍ LIST SOUPISU PRACÍ</t>
  </si>
  <si>
    <t>Náklady z rozpočtu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</si>
  <si>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</si>
  <si>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</si>
  <si>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</si>
  <si>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</si>
  <si>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</si>
  <si>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</si>
  <si>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</si>
  <si>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</si>
  <si>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</si>
  <si>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</si>
  <si>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</si>
  <si>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</si>
  <si>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</si>
  <si>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</si>
  <si>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</si>
  <si>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</si>
  <si>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</si>
  <si>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</si>
  <si>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</si>
  <si>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</si>
  <si>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</si>
  <si>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</si>
  <si>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</si>
  <si>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</si>
  <si>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</si>
  <si>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</si>
  <si>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</si>
  <si>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23-M - Montáže potrubí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</si>
  <si>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</si>
  <si>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</si>
  <si>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</si>
  <si>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VRN5 - Finanční náklady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</si>
  <si>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</si>
  <si>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</si>
  <si>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</si>
  <si>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</si>
  <si>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</si>
  <si>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</si>
  <si>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</si>
  <si>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</si>
  <si>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</si>
  <si>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</si>
  <si>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</si>
  <si>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</si>
  <si>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</si>
  <si>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</si>
  <si>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</si>
  <si>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</si>
  <si>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</si>
  <si>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</si>
  <si>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</si>
  <si>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</si>
  <si>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</si>
  <si>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</si>
  <si>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</si>
  <si>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</si>
  <si>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</si>
  <si>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</si>
  <si>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</si>
  <si>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</si>
  <si>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</si>
  <si>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</si>
  <si>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</si>
  <si>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</si>
  <si>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342272225</t>
  </si>
  <si>
    <t>Příčka z pórobetonových hladkých tvárnic na tenkovrstvou maltu tl 100 mm</t>
  </si>
  <si>
    <t>m2</t>
  </si>
  <si>
    <t>CS ÚRS 2024 01</t>
  </si>
  <si>
    <t>4</t>
  </si>
  <si>
    <t>56705968</t>
  </si>
  <si>
    <t>PP</t>
  </si>
  <si>
    <t>Příčky z pórobetonových tvárnic hladkých na tenké maltové lože objemová hmotnost do 500 kg/m3, tloušťka příčky 100 mm</t>
  </si>
  <si>
    <t>VV</t>
  </si>
  <si>
    <t>2.NP - nadezdívka sprch</t>
  </si>
  <si>
    <t>2,4*0,1 + 2,4*0,1 + 2,305*0,1</t>
  </si>
  <si>
    <t>342291141</t>
  </si>
  <si>
    <t>Ukotvení příček expanzní cementovou maltou tl příčky do 100 mm</t>
  </si>
  <si>
    <t>m</t>
  </si>
  <si>
    <t>2008921803</t>
  </si>
  <si>
    <t>Ukotvení příček  expanzní maltou, tl. příčky do 100 mm</t>
  </si>
  <si>
    <t>7,105</t>
  </si>
  <si>
    <t>6</t>
  </si>
  <si>
    <t>Úpravy povrchů, podlahy a osazování výplní</t>
  </si>
  <si>
    <t>611181001</t>
  </si>
  <si>
    <t>Sádrová stěrka tl.do 3 mm vnitřních rovných stropů</t>
  </si>
  <si>
    <t>585992252</t>
  </si>
  <si>
    <t>Sádrová stěrka vnitřních povrchů  tloušťky do 3 mm bez penetrace, včetně následného přebroušení vodorovných konstrukcí stropů rovných</t>
  </si>
  <si>
    <t>SDK stěrka</t>
  </si>
  <si>
    <t>41,237</t>
  </si>
  <si>
    <t>Součet</t>
  </si>
  <si>
    <t>612181001</t>
  </si>
  <si>
    <t>Sádrová stěrka tl.do 3 mm vnitřních stěn</t>
  </si>
  <si>
    <t>-550940741</t>
  </si>
  <si>
    <t>Sádrová stěrka vnitřních povrchů  tloušťky do 3 mm bez penetrace, včetně následného přebroušení svislých konstrukcí stěn v podlaží i na schodišti</t>
  </si>
  <si>
    <t>1.NP</t>
  </si>
  <si>
    <t>1,8*0,6+3,802*0,6+3,844*0,6</t>
  </si>
  <si>
    <t>2.NP-uvnitř sprch</t>
  </si>
  <si>
    <t>4,3*0,6+8*0,4</t>
  </si>
  <si>
    <t>5,25*0,4+12,64*0,4</t>
  </si>
  <si>
    <t>2.NP-vně sprch</t>
  </si>
  <si>
    <t>3,2*2,4-0*0,8*2,02</t>
  </si>
  <si>
    <t>7,53*2,4-0,8*2,02</t>
  </si>
  <si>
    <t>5</t>
  </si>
  <si>
    <t>619991001</t>
  </si>
  <si>
    <t>Zakrytí podlah fólií přilepenou lepící páskou</t>
  </si>
  <si>
    <t>CS ÚRS 2023 01</t>
  </si>
  <si>
    <t>407281474</t>
  </si>
  <si>
    <t>Zakrytí vnitřních ploch před znečištěním včetně pozdějšího odkrytí podlah fólií přilepenou lepící páskou</t>
  </si>
  <si>
    <t>67,93+72,23+46,48</t>
  </si>
  <si>
    <t>619991011</t>
  </si>
  <si>
    <t>Obalení konstrukcí a prvků fólií přilepenou lepící páskou</t>
  </si>
  <si>
    <t>-1816232836</t>
  </si>
  <si>
    <t>Zakrytí vnitřních ploch před znečištěním včetně pozdějšího odkrytí konstrukcí a prvků obalením fólií a přelepením páskou</t>
  </si>
  <si>
    <t>zakrytí lavic</t>
  </si>
  <si>
    <t>13,225*1*3</t>
  </si>
  <si>
    <t>1,8*1*3</t>
  </si>
  <si>
    <t>8,2*1*3</t>
  </si>
  <si>
    <t>3,3*1*2</t>
  </si>
  <si>
    <t>1,8*1</t>
  </si>
  <si>
    <t>7</t>
  </si>
  <si>
    <t>632451107</t>
  </si>
  <si>
    <t>Cementový samonivelační potěr ze suchých směsí tloušťky do 20 mm</t>
  </si>
  <si>
    <t>CS ÚRS 2020 01</t>
  </si>
  <si>
    <t>-1015396426</t>
  </si>
  <si>
    <t>Potěr cementový samonivelační ze suchých směsí tloušťky přes 15 do 20 mm</t>
  </si>
  <si>
    <t>spádování ke žlabům</t>
  </si>
  <si>
    <t>2,4*0,7 + 2,4*0,7 + 2,3*0,7</t>
  </si>
  <si>
    <t>8</t>
  </si>
  <si>
    <t>632459172</t>
  </si>
  <si>
    <t>Příplatek k potěrům tl do 20 mm za plochu do 5 m2</t>
  </si>
  <si>
    <t>-94771668</t>
  </si>
  <si>
    <t>Příplatky k cenám potěrů  za malou plochu do 5 m2 jednotlivě, tl. potěru přes 10 do 20 mm</t>
  </si>
  <si>
    <t>9</t>
  </si>
  <si>
    <t>642942611</t>
  </si>
  <si>
    <t>Osazování zárubní nebo rámů dveřních kovových do 2,5 m2 na montážní pěnu</t>
  </si>
  <si>
    <t>kus</t>
  </si>
  <si>
    <t>159451738</t>
  </si>
  <si>
    <t>Osazování zárubní nebo rámů kovových dveřních  lisovaných nebo z úhelníků bez dveřních křídel na montážní pěnu, plochy otvoru do 2,5 m2</t>
  </si>
  <si>
    <t>10</t>
  </si>
  <si>
    <t>M</t>
  </si>
  <si>
    <t>55331521</t>
  </si>
  <si>
    <t>zárubeň ocelová pro sádrokarton 100 levá/pravá 700</t>
  </si>
  <si>
    <t>2131558687</t>
  </si>
  <si>
    <t>Ostatní konstrukce a práce, bourání</t>
  </si>
  <si>
    <t>11</t>
  </si>
  <si>
    <t>962086111</t>
  </si>
  <si>
    <t>Bourání příček z plynosilikátu tl do 150 mm</t>
  </si>
  <si>
    <t>-1620028231</t>
  </si>
  <si>
    <t>Bourání zdiva příček nebo vybourání otvorů  z plynosilikátu, siporexu a ostatních nepálených zdících materiálů o objemové hmotnosti do 500 kg/m3, tl. do 150 mm</t>
  </si>
  <si>
    <t>2.NP nadezdívka sprch</t>
  </si>
  <si>
    <t>1,795*0,1+1,795*0,1</t>
  </si>
  <si>
    <t>965081223</t>
  </si>
  <si>
    <t>Bourání podlah z dlaždic keramických nebo xylolitových tl přes 10 mm plochy přes 1 m2</t>
  </si>
  <si>
    <t>1553430041</t>
  </si>
  <si>
    <t>Bourání podlah z dlaždic bez podkladního lože nebo mazaniny, s jakoukoliv výplní spár keramických nebo xylolitových tl. přes 10 mm plochy přes 1 m2</t>
  </si>
  <si>
    <t>2.NP - 2.07, 2.08</t>
  </si>
  <si>
    <t>3,92</t>
  </si>
  <si>
    <t>2.NP - 2.11</t>
  </si>
  <si>
    <t>5,58</t>
  </si>
  <si>
    <t>2.NP - 2.14</t>
  </si>
  <si>
    <t>13</t>
  </si>
  <si>
    <t>968072455</t>
  </si>
  <si>
    <t>Vybourání kovových dveřních zárubní pl do 2 m2</t>
  </si>
  <si>
    <t>-1636958299</t>
  </si>
  <si>
    <t>Vybourání kovových rámů oken s křídly, dveřních zárubní, vrat, stěn, ostění nebo obkladů  dveřních zárubní, plochy do 2 m2</t>
  </si>
  <si>
    <t>0,474*6</t>
  </si>
  <si>
    <t>14</t>
  </si>
  <si>
    <t>974031123</t>
  </si>
  <si>
    <t>Vysekání rýh ve zdivu cihelném hl do 30 mm š do 100 mm</t>
  </si>
  <si>
    <t>1675871332</t>
  </si>
  <si>
    <t>Vysekání rýh ve zdivu cihelném na maltu vápennou nebo vápenocementovou  do hl. 30 mm a šířky do 100 mm</t>
  </si>
  <si>
    <t>1. NP - 1.05, pisoár připojovací potrubí</t>
  </si>
  <si>
    <t>2,5</t>
  </si>
  <si>
    <t>15</t>
  </si>
  <si>
    <t>977151119</t>
  </si>
  <si>
    <t>Jádrové vrty diamantovými korunkami do D 110 mm do stavebních materiálů</t>
  </si>
  <si>
    <t>496602644</t>
  </si>
  <si>
    <t>Jádrové vrty diamantovými korunkami do stavebních materiálů (železobetonu, betonu, cihel, obkladů, dlažeb, kamene) průměru přes 100 do 110 mm</t>
  </si>
  <si>
    <t>vrtání stropu nad 1.NP spiroll</t>
  </si>
  <si>
    <t>0,305*4</t>
  </si>
  <si>
    <t>16</t>
  </si>
  <si>
    <t>978059541</t>
  </si>
  <si>
    <t>Odsekání a odebrání obkladů stěn z vnitřních obkládaček plochy přes 1 m2</t>
  </si>
  <si>
    <t>-2051801853</t>
  </si>
  <si>
    <t>Odsekání obkladů  stěn včetně otlučení podkladní omítky až na zdivo z obkládaček vnitřních, z jakýchkoliv materiálů, plochy přes 1 m2</t>
  </si>
  <si>
    <t>1.NP - 1.05</t>
  </si>
  <si>
    <t>3,5*2</t>
  </si>
  <si>
    <t>1.NP - 1.07</t>
  </si>
  <si>
    <t>3,8*2,0</t>
  </si>
  <si>
    <t>1.NP - 1.08</t>
  </si>
  <si>
    <t>3,81*2</t>
  </si>
  <si>
    <t>997</t>
  </si>
  <si>
    <t>Přesun sutě</t>
  </si>
  <si>
    <t>17</t>
  </si>
  <si>
    <t>997013214</t>
  </si>
  <si>
    <t>Vnitrostaveništní doprava suti a vybouraných hmot pro budovy v do 15 m ručně</t>
  </si>
  <si>
    <t>t</t>
  </si>
  <si>
    <t>1898443604</t>
  </si>
  <si>
    <t>Vnitrostaveništní doprava suti a vybouraných hmot  vodorovně do 50 m svisle ručně pro budovy a haly výšky přes 12 do 15 m</t>
  </si>
  <si>
    <t>18</t>
  </si>
  <si>
    <t>997013501</t>
  </si>
  <si>
    <t>Odvoz suti a vybouraných hmot na skládku nebo meziskládku do 1 km se složením</t>
  </si>
  <si>
    <t>1675082825</t>
  </si>
  <si>
    <t>Odvoz suti a vybouraných hmot na skládku nebo meziskládku  se složením, na vzdálenost do 1 km</t>
  </si>
  <si>
    <t>19</t>
  </si>
  <si>
    <t>997013812</t>
  </si>
  <si>
    <t>Poplatek za uložení na skládce (skládkovné) stavebního odpadu na bázi sádry kód odpadu 17 08 02</t>
  </si>
  <si>
    <t>266910374</t>
  </si>
  <si>
    <t>Poplatek za uložení stavebního odpadu na skládce (skládkovné) z materiálů na bázi sádry zatříděného do Katalogu odpadů pod kódem 17 08 02</t>
  </si>
  <si>
    <t>20</t>
  </si>
  <si>
    <t>997013871</t>
  </si>
  <si>
    <t>Poplatek za uložení stavebního odpadu na recyklační skládce (skládkovné) směsného stavebního a demoličního kód odpadu  17 09 04</t>
  </si>
  <si>
    <t>1669722050</t>
  </si>
  <si>
    <t>Poplatek za uložení stavebního odpadu na recyklační skládce (skládkovné) směsného stavebního a demoličního zatříděného do Katalogu odpadů pod kódem 17 09 04</t>
  </si>
  <si>
    <t>998</t>
  </si>
  <si>
    <t>Přesun hmot</t>
  </si>
  <si>
    <t>998011002</t>
  </si>
  <si>
    <t>Přesun hmot pro budovy zděné v přes 6 do 12 m</t>
  </si>
  <si>
    <t>-1819624292</t>
  </si>
  <si>
    <t>Přesun hmot pro budovy občanské výstavby, bydlení, výrobu a služby s nosnou svislou konstrukcí zděnou z cihel, tvárnic nebo kamene vodorovná dopravní vzdálenost do 100 m pro budovy výšky přes 6 do 12 m</t>
  </si>
  <si>
    <t>22</t>
  </si>
  <si>
    <t>998011018</t>
  </si>
  <si>
    <t>Příplatek k přesunu hmot pro budovy zděné za zvětšený přesun do 5000 m</t>
  </si>
  <si>
    <t>-264654863</t>
  </si>
  <si>
    <t>Přesun hmot pro budovy občanské výstavby, bydlení, výrobu a služby s nosnou svislou konstrukcí zděnou z cihel, tvárnic nebo kamene Příplatek k cenám za zvětšený přesun přes vymezenou největší dopravní vzdálenost do 5000 m</t>
  </si>
  <si>
    <t>23</t>
  </si>
  <si>
    <t>998011019</t>
  </si>
  <si>
    <t>Příplatek k přesunu hmot pro budovy zděné za zvětšený přesun ZKD 5000 m</t>
  </si>
  <si>
    <t>1118426948</t>
  </si>
  <si>
    <t>Přesun hmot pro budovy občanské výstavby, bydlení, výrobu a služby s nosnou svislou konstrukcí zděnou z cihel, tvárnic nebo kamene Příplatek k cenám za zvětšený přesun přes vymezenou největší dopravní vzdálenost za každých dalších i započatých 5000 m</t>
  </si>
  <si>
    <t>PSV</t>
  </si>
  <si>
    <t>Práce a dodávky PSV</t>
  </si>
  <si>
    <t>721</t>
  </si>
  <si>
    <t>Zdravotechnika - vnitřní kanalizace</t>
  </si>
  <si>
    <t>24</t>
  </si>
  <si>
    <t>721174042</t>
  </si>
  <si>
    <t>Potrubí kanalizační z PP připojovací DN 40</t>
  </si>
  <si>
    <t>1098214633</t>
  </si>
  <si>
    <t>Potrubí z trub polypropylenových připojovací DN 40</t>
  </si>
  <si>
    <t>25</t>
  </si>
  <si>
    <t>721174043</t>
  </si>
  <si>
    <t>Potrubí kanalizační z PP připojovací DN 50</t>
  </si>
  <si>
    <t>-1061583762</t>
  </si>
  <si>
    <t>Potrubí z trub polypropylenových připojovací DN 50</t>
  </si>
  <si>
    <t>6,3</t>
  </si>
  <si>
    <t>26</t>
  </si>
  <si>
    <t>721174044</t>
  </si>
  <si>
    <t>Potrubí kanalizační z PP připojovací DN 75</t>
  </si>
  <si>
    <t>1184279188</t>
  </si>
  <si>
    <t>Potrubí z trub polypropylenových připojovací DN 75</t>
  </si>
  <si>
    <t>27</t>
  </si>
  <si>
    <t>721194104</t>
  </si>
  <si>
    <t>Vyvedení a upevnění odpadních výpustek DN 40</t>
  </si>
  <si>
    <t>-670910923</t>
  </si>
  <si>
    <t>Vyměření přípojek na potrubí vyvedení a upevnění odpadních výpustek DN 40</t>
  </si>
  <si>
    <t>28</t>
  </si>
  <si>
    <t>721194105</t>
  </si>
  <si>
    <t>Vyvedení a upevnění odpadních výpustek DN 50</t>
  </si>
  <si>
    <t>-1117053636</t>
  </si>
  <si>
    <t>Vyměření přípojek na potrubí vyvedení a upevnění odpadních výpustek DN 50</t>
  </si>
  <si>
    <t>29</t>
  </si>
  <si>
    <t>721211421</t>
  </si>
  <si>
    <t>Vpusť podlahová se svislým odtokem DN 50/75/110 mřížka nerez 115x115</t>
  </si>
  <si>
    <t>1939546834</t>
  </si>
  <si>
    <t>Podlahové vpusti se svislým odtokem DN 50/75/110 mřížka nerez 115x115</t>
  </si>
  <si>
    <t>30</t>
  </si>
  <si>
    <t>721212127</t>
  </si>
  <si>
    <t>Odtokový sprchový žlab délky 1000 mm s krycím roštem a zápachovou uzávěrkou</t>
  </si>
  <si>
    <t>1380813698</t>
  </si>
  <si>
    <t>Odtokové sprchové žlaby se zápachovou uzávěrkou a krycím roštem délky 1000 mm</t>
  </si>
  <si>
    <t>31</t>
  </si>
  <si>
    <t>721219128</t>
  </si>
  <si>
    <t>Montáž odtokového sprchového žlabu délky do 1050 mm</t>
  </si>
  <si>
    <t>-1292931394</t>
  </si>
  <si>
    <t>Odtokové sprchové žlaby montáž odtokových sprchových žlabů ostatních typů délky do 1050 mm</t>
  </si>
  <si>
    <t>32</t>
  </si>
  <si>
    <t>721220801</t>
  </si>
  <si>
    <t>Demontáž uzávěrek zápachových DN 70</t>
  </si>
  <si>
    <t>427322871</t>
  </si>
  <si>
    <t>Demontáž zápachových uzávěrek  do DN 70</t>
  </si>
  <si>
    <t>33</t>
  </si>
  <si>
    <t>998721103</t>
  </si>
  <si>
    <t>Přesun hmot tonážní pro vnitřní kanalizace v objektech v do 24 m</t>
  </si>
  <si>
    <t>397838697</t>
  </si>
  <si>
    <t>Přesun hmot pro vnitřní kanalizace  stanovený z hmotnosti přesunovaného materiálu vodorovná dopravní vzdálenost do 50 m v objektech výšky přes 12 do 24 m</t>
  </si>
  <si>
    <t>34</t>
  </si>
  <si>
    <t>998721194</t>
  </si>
  <si>
    <t>Příplatek k přesunu hmot tonážní 721 za zvětšený přesun do 1000 m</t>
  </si>
  <si>
    <t>1805974959</t>
  </si>
  <si>
    <t>Přesun hmot pro vnitřní kanalizace  stanovený z hmotnosti přesunovaného materiálu Příplatek k ceně za zvětšený přesun přes vymezenou největší dopravní vzdálenost do 1000 m</t>
  </si>
  <si>
    <t>722</t>
  </si>
  <si>
    <t>Zdravotechnika - vnitřní vodovod</t>
  </si>
  <si>
    <t>35</t>
  </si>
  <si>
    <t>722170801</t>
  </si>
  <si>
    <t>Demontáž rozvodů vody z plastů do D 25</t>
  </si>
  <si>
    <t>1892412274</t>
  </si>
  <si>
    <t>Demontáž rozvodů vody z plastů  do Ø 25 mm</t>
  </si>
  <si>
    <t>36</t>
  </si>
  <si>
    <t>722174001</t>
  </si>
  <si>
    <t>Potrubí vodovodní plastové PPR svar polyfuze PN 16 D 16 x 2,2 mm</t>
  </si>
  <si>
    <t>366287031</t>
  </si>
  <si>
    <t>Potrubí z plastových trubek z polypropylenu (PPR) svařovaných polyfuzně PN 16 (SDR 7,4) D 16 x 2,2</t>
  </si>
  <si>
    <t>37</t>
  </si>
  <si>
    <t>722174002</t>
  </si>
  <si>
    <t>Potrubí vodovodní plastové PPR svar polyfuze PN 16 D 20 x 2,8 mm</t>
  </si>
  <si>
    <t>381831991</t>
  </si>
  <si>
    <t>Potrubí z plastových trubek z polypropylenu (PPR) svařovaných polyfuzně PN 16 (SDR 7,4) D 20 x 2,8</t>
  </si>
  <si>
    <t>38</t>
  </si>
  <si>
    <t>722174003</t>
  </si>
  <si>
    <t>Potrubí vodovodní plastové PPR svar polyfuze PN 16 D 25 x 3,5 mm</t>
  </si>
  <si>
    <t>-556754629</t>
  </si>
  <si>
    <t>Potrubí z plastových trubek z polypropylenu (PPR) svařovaných polyfuzně PN 16 (SDR 7,4) D 25 x 3,5</t>
  </si>
  <si>
    <t>39</t>
  </si>
  <si>
    <t>722174004</t>
  </si>
  <si>
    <t>Potrubí vodovodní plastové PPR svar polyfuze PN 16 D 32 x 4,4 mm</t>
  </si>
  <si>
    <t>1893568215</t>
  </si>
  <si>
    <t>Potrubí z plastových trubek z polypropylenu (PPR) svařovaných polyfuzně PN 16 (SDR 7,4) D 32 x 4,4</t>
  </si>
  <si>
    <t>40</t>
  </si>
  <si>
    <t>722181211</t>
  </si>
  <si>
    <t>Ochrana vodovodního potrubí přilepenými termoizolačními trubicemi z PE tl do 6 mm DN do 22 mm</t>
  </si>
  <si>
    <t>1190027689</t>
  </si>
  <si>
    <t>Ochrana potrubí  termoizolačními trubicemi z pěnového polyetylenu PE přilepenými v příčných a podélných spojích, tloušťky izolace do 6 mm, vnitřního průměru izolace DN do 22 mm</t>
  </si>
  <si>
    <t>41</t>
  </si>
  <si>
    <t>722181212</t>
  </si>
  <si>
    <t>Ochrana vodovodního potrubí přilepenými termoizolačními trubicemi z PE tl do 6 mm DN do 32 mm</t>
  </si>
  <si>
    <t>-1100854591</t>
  </si>
  <si>
    <t>Ochrana potrubí  termoizolačními trubicemi z pěnového polyetylenu PE přilepenými v příčných a podélných spojích, tloušťky izolace do 6 mm, vnitřního průměru izolace DN přes 22 do 32 mm</t>
  </si>
  <si>
    <t>42</t>
  </si>
  <si>
    <t>722190401</t>
  </si>
  <si>
    <t>Vyvedení a upevnění výpustku do DN 25</t>
  </si>
  <si>
    <t>1122635849</t>
  </si>
  <si>
    <t>Zřízení přípojek na potrubí  vyvedení a upevnění výpustek do DN 25</t>
  </si>
  <si>
    <t>43</t>
  </si>
  <si>
    <t>722220121</t>
  </si>
  <si>
    <t>Nástěnka pro baterii G 1/2 s jedním závitem</t>
  </si>
  <si>
    <t>pár</t>
  </si>
  <si>
    <t>-417073865</t>
  </si>
  <si>
    <t>Armatury s jedním závitem nástěnky pro baterii G 1/2</t>
  </si>
  <si>
    <t>44</t>
  </si>
  <si>
    <t>722220151</t>
  </si>
  <si>
    <t>Nástěnka závitová plastová PPR PN 20 DN 16 x G 1/2</t>
  </si>
  <si>
    <t>1022935410</t>
  </si>
  <si>
    <t>Armatury s jedním závitem plastové (PPR) PN 20 (SDR 6) DN 16 x G 1/2</t>
  </si>
  <si>
    <t>45</t>
  </si>
  <si>
    <t>722230101</t>
  </si>
  <si>
    <t>Ventil rohový G 1/2 se dvěma závity</t>
  </si>
  <si>
    <t>-729990355</t>
  </si>
  <si>
    <t>Armatury se dvěma závity ventily rohové G 1/2</t>
  </si>
  <si>
    <t>46</t>
  </si>
  <si>
    <t>722239103</t>
  </si>
  <si>
    <t>Montáž armatur vodovodních se dvěma závity G 1</t>
  </si>
  <si>
    <t>1511333626</t>
  </si>
  <si>
    <t>Armatury se dvěma závity montáž vodovodních armatur se dvěma závity ostatních typů G 1</t>
  </si>
  <si>
    <t>47</t>
  </si>
  <si>
    <t>55144043</t>
  </si>
  <si>
    <t>ventil termostatický pro zařízení TV pro sprchy</t>
  </si>
  <si>
    <t>214096488</t>
  </si>
  <si>
    <t>ventil termostatický pro zařízení TV 4 3/4" pro sprchy</t>
  </si>
  <si>
    <t>48</t>
  </si>
  <si>
    <t>722290234</t>
  </si>
  <si>
    <t>Proplach a dezinfekce vodovodního potrubí do DN 80</t>
  </si>
  <si>
    <t>-1996799233</t>
  </si>
  <si>
    <t>Zkoušky, proplach a desinfekce vodovodního potrubí  proplach a desinfekce vodovodního potrubí do DN 80</t>
  </si>
  <si>
    <t>49</t>
  </si>
  <si>
    <t>998722103</t>
  </si>
  <si>
    <t>Přesun hmot tonážní pro vnitřní vodovod v objektech v do 24 m</t>
  </si>
  <si>
    <t>-1408368124</t>
  </si>
  <si>
    <t>Přesun hmot pro vnitřní vodovod  stanovený z hmotnosti přesunovaného materiálu vodorovná dopravní vzdálenost do 50 m v objektech výšky přes 12 do 24 m</t>
  </si>
  <si>
    <t>50</t>
  </si>
  <si>
    <t>998722194</t>
  </si>
  <si>
    <t>Příplatek k přesunu hmot tonážní 722 za zvětšený přesun do 1000 m</t>
  </si>
  <si>
    <t>-31638025</t>
  </si>
  <si>
    <t>Přesun hmot pro vnitřní vodovod  stanovený z hmotnosti přesunovaného materiálu Příplatek k ceně za zvětšený přesun přes vymezenou největší dopravní vzdálenost do 1000 m</t>
  </si>
  <si>
    <t>725</t>
  </si>
  <si>
    <t>Zdravotechnika - zařizovací předměty</t>
  </si>
  <si>
    <t>51</t>
  </si>
  <si>
    <t>725121525</t>
  </si>
  <si>
    <t>Pisoárový záchodek automatický s radarovým senzorem</t>
  </si>
  <si>
    <t>soubor</t>
  </si>
  <si>
    <t>-883561902</t>
  </si>
  <si>
    <t>Pisoárové záchodky keramické automatické s radarovým senzorem</t>
  </si>
  <si>
    <t>52</t>
  </si>
  <si>
    <t>725122817</t>
  </si>
  <si>
    <t>Demontáž pisoárových stání bez nádrže a jedním záchodkem</t>
  </si>
  <si>
    <t>1292102618</t>
  </si>
  <si>
    <t>Demontáž pisoárů bez nádrže s rohovým ventilem s 1 záchodkem</t>
  </si>
  <si>
    <t>53</t>
  </si>
  <si>
    <t>725129101</t>
  </si>
  <si>
    <t>Montáž pisoáru keramického</t>
  </si>
  <si>
    <t>1803182912</t>
  </si>
  <si>
    <t>Pisoárové záchodky montáž ostatních typů keramických</t>
  </si>
  <si>
    <t>54</t>
  </si>
  <si>
    <t>RMAT0002</t>
  </si>
  <si>
    <t>pisoár, zadní odpad, přívod vody shora</t>
  </si>
  <si>
    <t>1965029513</t>
  </si>
  <si>
    <t>55</t>
  </si>
  <si>
    <t>725210821</t>
  </si>
  <si>
    <t>Demontáž umyvadel bez výtokových armatur</t>
  </si>
  <si>
    <t>1571309371</t>
  </si>
  <si>
    <t>Demontáž umyvadel  bez výtokových armatur umyvadel</t>
  </si>
  <si>
    <t>56</t>
  </si>
  <si>
    <t>725211616</t>
  </si>
  <si>
    <t>Umyvadlo keramické bílé šířky 550 mm s krytem na sifon připevněné na stěnu šrouby</t>
  </si>
  <si>
    <t>483085602</t>
  </si>
  <si>
    <t>Umyvadla keramická bílá bez výtokových armatur připevněná na stěnu šrouby s krytem na sifon (polosloupem) 550 mm</t>
  </si>
  <si>
    <t>57</t>
  </si>
  <si>
    <t>725240811</t>
  </si>
  <si>
    <t>Demontáž kabin sprchových bez výtokových armatur</t>
  </si>
  <si>
    <t>1917559009</t>
  </si>
  <si>
    <t>Demontáž sprchových kabin a vaniček  bez výtokových armatur kabin</t>
  </si>
  <si>
    <t>58</t>
  </si>
  <si>
    <t>725811301</t>
  </si>
  <si>
    <t>Ventil tlačný samouzavírací s omezenou dobou výtoku 6 l/min G 1/2"</t>
  </si>
  <si>
    <t>-2087776931</t>
  </si>
  <si>
    <t>Ventily nástěnné samouzavírací s omezenou dobou výtoku tlačné G 1/2" (6 l/min)</t>
  </si>
  <si>
    <t>psioáry s horním přívodem vody</t>
  </si>
  <si>
    <t>59</t>
  </si>
  <si>
    <t>725820802</t>
  </si>
  <si>
    <t>Demontáž baterie stojánkové do jednoho otvoru</t>
  </si>
  <si>
    <t>311336966</t>
  </si>
  <si>
    <t>Demontáž baterií  stojánkových do 1 otvoru</t>
  </si>
  <si>
    <t>60</t>
  </si>
  <si>
    <t>725822611</t>
  </si>
  <si>
    <t>Baterie umyvadlová stojánková páková bez výpusti</t>
  </si>
  <si>
    <t>14431245</t>
  </si>
  <si>
    <t>Baterie umyvadlové stojánkové pákové bez výpusti</t>
  </si>
  <si>
    <t>61</t>
  </si>
  <si>
    <t>725840850</t>
  </si>
  <si>
    <t>Demontáž baterie sprch diferenciální do G 3/4x1</t>
  </si>
  <si>
    <t>2114319878</t>
  </si>
  <si>
    <t>Demontáž baterií sprchových  diferenciálních do G 3/4 x 1</t>
  </si>
  <si>
    <t>62</t>
  </si>
  <si>
    <t>725841352</t>
  </si>
  <si>
    <t>Baterie sprchová automatická pro tepelně upravovanou vodu</t>
  </si>
  <si>
    <t>2130020075</t>
  </si>
  <si>
    <t>Baterie sprchové automatické pro tepelně upravovanou vodu</t>
  </si>
  <si>
    <t>63</t>
  </si>
  <si>
    <t>725849413</t>
  </si>
  <si>
    <t>Montáž baterie sprchové nástěnné termostatické</t>
  </si>
  <si>
    <t>190489820</t>
  </si>
  <si>
    <t>Baterie sprchové montáž nástěnných baterií termostatických</t>
  </si>
  <si>
    <t>64</t>
  </si>
  <si>
    <t>R11</t>
  </si>
  <si>
    <t>Sprchová hlavice pro zazdění</t>
  </si>
  <si>
    <t>-779043216</t>
  </si>
  <si>
    <t>65</t>
  </si>
  <si>
    <t>998725102</t>
  </si>
  <si>
    <t>Přesun hmot tonážní pro zařizovací předměty v objektech v přes 6 do 12 m</t>
  </si>
  <si>
    <t>1965679329</t>
  </si>
  <si>
    <t>Přesun hmot pro zařizovací předměty stanovený z hmotnosti přesunovaného materiálu vodorovná dopravní vzdálenost do 50 m v objektech výšky přes 6 do 12 m</t>
  </si>
  <si>
    <t>66</t>
  </si>
  <si>
    <t>998725181</t>
  </si>
  <si>
    <t>Příplatek k přesunu hmot tonážní 725 prováděný bez použití mechanizace</t>
  </si>
  <si>
    <t>-204403161</t>
  </si>
  <si>
    <t>Přesun hmot pro zařizovací předměty stanovený z hmotnosti přesunovaného materiálu Příplatek k cenám za přesun prováděný bez použití mechanizace pro jakoukoliv výšku objektu</t>
  </si>
  <si>
    <t>67</t>
  </si>
  <si>
    <t>998725194</t>
  </si>
  <si>
    <t>Příplatek k přesunu hmot tonážní 725 za zvětšený přesun do 1000 m</t>
  </si>
  <si>
    <t>1177616549</t>
  </si>
  <si>
    <t>Přesun hmot pro zařizovací předměty stanovený z hmotnosti přesunovaného materiálu Příplatek k cenám za zvětšený přesun přes vymezenou největší dopravní vzdálenost do 1000 m</t>
  </si>
  <si>
    <t>68</t>
  </si>
  <si>
    <t>998725199</t>
  </si>
  <si>
    <t>Příplatek k přesunu hmot tonážní 725 za zvětšený přesun ZKD 1000 m přes 1000 m</t>
  </si>
  <si>
    <t>463381590</t>
  </si>
  <si>
    <t>Přesun hmot pro zařizovací předměty stanovený z hmotnosti přesunovaného materiálu Příplatek k cenám za zvětšený přesun přes vymezenou největší dopravní vzdálenost za každých dalších i započatých 1000 m</t>
  </si>
  <si>
    <t>741</t>
  </si>
  <si>
    <t>Elektroinstalace - silnoproud</t>
  </si>
  <si>
    <t>69</t>
  </si>
  <si>
    <t>741112002</t>
  </si>
  <si>
    <t>Montáž krabice zapuštěná plastová kruhová pro sádrokartonové příčky</t>
  </si>
  <si>
    <t>-770530233</t>
  </si>
  <si>
    <t>Montáž krabic elektroinstalačních bez napojení na trubky a lišty, demontáže a montáže víčka a přístroje protahovacích nebo odbočných zapuštěných plastových kruhových pro sádrokartonové příčky</t>
  </si>
  <si>
    <t>70</t>
  </si>
  <si>
    <t>34571512</t>
  </si>
  <si>
    <t>krabice přístrojová instalační 500V, 71x71x42mm</t>
  </si>
  <si>
    <t>-2130177936</t>
  </si>
  <si>
    <t>71</t>
  </si>
  <si>
    <t>34571550</t>
  </si>
  <si>
    <t>víčko krabic z PH, D 80mm, hloubka 40mm</t>
  </si>
  <si>
    <t>678720855</t>
  </si>
  <si>
    <t>72</t>
  </si>
  <si>
    <t>741122611</t>
  </si>
  <si>
    <t>Montáž kabel Cu plný kulatý žíla 3x1,5 až 6 mm2 uložený pevně (CHKE-V)</t>
  </si>
  <si>
    <t>-775601714</t>
  </si>
  <si>
    <t>Montáž kabelů měděných bez ukončení uložených pevně plných kulatých nebo bezhalogenových (CHKE-V) počtu a průřezu žil 3x1,5 až 6 mm2</t>
  </si>
  <si>
    <t>73</t>
  </si>
  <si>
    <t>34111030</t>
  </si>
  <si>
    <t>kabel silový s Cu jádrem 1kV 3x1,5mm2 CHKE-V</t>
  </si>
  <si>
    <t>-691314596</t>
  </si>
  <si>
    <t>74</t>
  </si>
  <si>
    <t>34111090</t>
  </si>
  <si>
    <t>kabel silový s Cu jádrem 1kV 5x1,5mm2 CHKE-V</t>
  </si>
  <si>
    <t>678701620</t>
  </si>
  <si>
    <t>75</t>
  </si>
  <si>
    <t>741130001</t>
  </si>
  <si>
    <t>Ukončení vodič izolovaný do 2,5mm2 v rozváděči nebo na přístroji</t>
  </si>
  <si>
    <t>-481969517</t>
  </si>
  <si>
    <t>Ukončení vodičů izolovaných s označením a zapojením v rozváděči nebo na přístroji, průřezu žíly do 2,5 mm2</t>
  </si>
  <si>
    <t>76</t>
  </si>
  <si>
    <t>741310001</t>
  </si>
  <si>
    <t>Montáž vypínač nástěnný 1-jednopólový prostředí normální</t>
  </si>
  <si>
    <t>1658076123</t>
  </si>
  <si>
    <t>Montáž spínačů jedno nebo dvoupólových nástěnných se zapojením vodičů, pro prostředí normální vypínačů, řazení 1-jednopólových</t>
  </si>
  <si>
    <t>77</t>
  </si>
  <si>
    <t>34535516</t>
  </si>
  <si>
    <t>spínač jednopólový 10A ostatní barvy</t>
  </si>
  <si>
    <t>1153307167</t>
  </si>
  <si>
    <t>78</t>
  </si>
  <si>
    <t>741310022</t>
  </si>
  <si>
    <t>Montáž přepínač nástěnný 6-střídavý prostředí normální</t>
  </si>
  <si>
    <t>579480600</t>
  </si>
  <si>
    <t>Montáž spínačů jedno nebo dvoupólových nástěnných se zapojením vodičů, pro prostředí normální přepínačů, řazení 6-střídavých</t>
  </si>
  <si>
    <t>79</t>
  </si>
  <si>
    <t>34535567</t>
  </si>
  <si>
    <t>přepínač střídavý řazení 6 10A alabastr, slon.kost</t>
  </si>
  <si>
    <t>-1779932604</t>
  </si>
  <si>
    <t>80</t>
  </si>
  <si>
    <t>741311803</t>
  </si>
  <si>
    <t>Demontáž spínačů nástěnných normálních do 10 A bezšroubových bez zachování funkčnosti do 2 svorek</t>
  </si>
  <si>
    <t>-1156942631</t>
  </si>
  <si>
    <t>Demontáž spínačů bez zachování funkčnosti (do suti) nástěnných, pro prostředí normální do 10 A, připojení bezšroubové do 2 svorek</t>
  </si>
  <si>
    <t>81</t>
  </si>
  <si>
    <t>741315833</t>
  </si>
  <si>
    <t>Demontáž zásuvek domovních venkovních do 16A zapuštěných bezšroubových bez zachování funkčnosti 2P+PE</t>
  </si>
  <si>
    <t>1380660129</t>
  </si>
  <si>
    <t>Demontáž zásuvek bez zachování funkčnosti (do suti) domovních polozapuštěných nebo zapuštěných, pro prostředí venkovní nebo mokré do 16 A, připojení bezšroubové 2P+PE</t>
  </si>
  <si>
    <t>82</t>
  </si>
  <si>
    <t>741350001</t>
  </si>
  <si>
    <t>Montáž transformátor jednofázový nn vestavný 1x primár - 1x sekundár do 200 VA se zapojením vodičů</t>
  </si>
  <si>
    <t>737051205</t>
  </si>
  <si>
    <t>Montáž jednofázových transformátorů nn se zapojením vodičů vestavných 1x primár - 1x sekundár do 200 VA</t>
  </si>
  <si>
    <t>83</t>
  </si>
  <si>
    <t>R12</t>
  </si>
  <si>
    <t>napájecí zdroj až pro zařízení - 230V, 50 Hz</t>
  </si>
  <si>
    <t>-1835455680</t>
  </si>
  <si>
    <t>84</t>
  </si>
  <si>
    <t>741372112</t>
  </si>
  <si>
    <t>Montáž svítidlo LED bytové vestavné podhledové čtvercové do 0,36 m2</t>
  </si>
  <si>
    <t>889519026</t>
  </si>
  <si>
    <t>Montáž svítidel LED se zapojením vodičů bytových nebo společenských místností vestavných podhledových čtvercových nebo obdélníkových, obsahu přes 0,09 do 0,36 m2</t>
  </si>
  <si>
    <t>85</t>
  </si>
  <si>
    <t>R13</t>
  </si>
  <si>
    <t>LED panel E6060 40W 60x60cm</t>
  </si>
  <si>
    <t>-140026984</t>
  </si>
  <si>
    <t>86</t>
  </si>
  <si>
    <t>741374823</t>
  </si>
  <si>
    <t>Demontáž osvětlovacího modulového systému zářivkového délky přes 1100 mm se zachováním funkčnosti</t>
  </si>
  <si>
    <t>-1556556641</t>
  </si>
  <si>
    <t>Demontáž svítidel se zachováním funkčnosti v bytových nebo společenských místnostech modulového systému zářivkových, délky přes 1100 mm</t>
  </si>
  <si>
    <t>2.11 - šatna</t>
  </si>
  <si>
    <t>2.14 - šatna</t>
  </si>
  <si>
    <t>87</t>
  </si>
  <si>
    <t>741810001</t>
  </si>
  <si>
    <t>Celková prohlídka elektrického rozvodu a zařízení do 100 000,- Kč</t>
  </si>
  <si>
    <t>1285363190</t>
  </si>
  <si>
    <t>Zkoušky a prohlídky elektrických rozvodů a zařízení celková prohlídka a vyhotovení revizní zprávy pro objem montážních prací do 100 tis. Kč</t>
  </si>
  <si>
    <t>88</t>
  </si>
  <si>
    <t>998741102</t>
  </si>
  <si>
    <t>Přesun hmot tonážní pro silnoproud v objektech v přes 6 do 12 m</t>
  </si>
  <si>
    <t>-1159485085</t>
  </si>
  <si>
    <t>Přesun hmot pro silnoproud stanovený z hmotnosti přesunovaného materiálu vodorovná dopravní vzdálenost do 50 m v objektech výšky přes 6 do 12 m</t>
  </si>
  <si>
    <t>89</t>
  </si>
  <si>
    <t>998741181</t>
  </si>
  <si>
    <t>Příplatek k přesunu hmot tonážní 741 prováděný bez použití mechanizace</t>
  </si>
  <si>
    <t>-1158375096</t>
  </si>
  <si>
    <t>Přesun hmot pro silnoproud stanovený z hmotnosti přesunovaného materiálu Příplatek k ceně za přesun prováděný bez použití mechanizace pro jakoukoliv výšku objektu</t>
  </si>
  <si>
    <t>90</t>
  </si>
  <si>
    <t>998741194</t>
  </si>
  <si>
    <t>Příplatek k přesunu hmot tonážní 741 za zvětšený přesun do 1000 m</t>
  </si>
  <si>
    <t>310562315</t>
  </si>
  <si>
    <t>Přesun hmot pro silnoproud stanovený z hmotnosti přesunovaného materiálu Příplatek k ceně za zvětšený přesun přes vymezenou největší dopravní vzdálenost do 1000 m</t>
  </si>
  <si>
    <t>91</t>
  </si>
  <si>
    <t>998741199</t>
  </si>
  <si>
    <t>Příplatek k přesunu hmot tonážní 741 za zvětšený přesun ZKD 1000 m přes 1000 m</t>
  </si>
  <si>
    <t>-1518223695</t>
  </si>
  <si>
    <t>Přesun hmot pro silnoproud stanovený z hmotnosti přesunovaného materiálu Příplatek k ceně za zvětšený přesun přes vymezenou největší dopravní vzdálenost za každých dalších i započatých 1000 m</t>
  </si>
  <si>
    <t>751</t>
  </si>
  <si>
    <t>Vzduchotechnika</t>
  </si>
  <si>
    <t>92</t>
  </si>
  <si>
    <t>751322011</t>
  </si>
  <si>
    <t>Mtž talířového ventilu D do 100 mm</t>
  </si>
  <si>
    <t>533168005</t>
  </si>
  <si>
    <t>Montáž talířových ventilů, anemostatů, dýz  talířového ventilu, průměru do 100 mm</t>
  </si>
  <si>
    <t>93</t>
  </si>
  <si>
    <t>R1</t>
  </si>
  <si>
    <t>Talířový ventil odvodní - kovový 100</t>
  </si>
  <si>
    <t>1818546531</t>
  </si>
  <si>
    <t>94</t>
  </si>
  <si>
    <t>751322012</t>
  </si>
  <si>
    <t>Mtž talířového ventilu D do 200 mm</t>
  </si>
  <si>
    <t>1752103523</t>
  </si>
  <si>
    <t>Montáž talířových ventilů, anemostatů, dýz  talířového ventilu, průměru přes 100 do 200 mm</t>
  </si>
  <si>
    <t>95</t>
  </si>
  <si>
    <t>R2</t>
  </si>
  <si>
    <t>Talířový ventil odvodní - kovový 125</t>
  </si>
  <si>
    <t>534181805</t>
  </si>
  <si>
    <t>96</t>
  </si>
  <si>
    <t>R3</t>
  </si>
  <si>
    <t>Talířový ventil odvodní - kovový 160</t>
  </si>
  <si>
    <t>-1112436312</t>
  </si>
  <si>
    <t>97</t>
  </si>
  <si>
    <t>751322811</t>
  </si>
  <si>
    <t>Demontáž talířového ventilu D do 200 mm</t>
  </si>
  <si>
    <t>-250128046</t>
  </si>
  <si>
    <t>Demontáž talířových ventilů, anemostatů, dýz talířového ventilu, průměru do 200 mm</t>
  </si>
  <si>
    <t>98</t>
  </si>
  <si>
    <t>751510041</t>
  </si>
  <si>
    <t>Vzduchotechnické potrubí pozink kruhové spirálně vinuté D do 100 mm</t>
  </si>
  <si>
    <t>-982463713</t>
  </si>
  <si>
    <t>Vzduchotechnické potrubí z pozinkovaného plechu  kruhové, trouba spirálně vinutá bez příruby, průměru do 100 mm</t>
  </si>
  <si>
    <t>99</t>
  </si>
  <si>
    <t>751510042</t>
  </si>
  <si>
    <t>Vzduchotechnické potrubí pozink kruhové spirálně vinuté D do 200 mm</t>
  </si>
  <si>
    <t>605676304</t>
  </si>
  <si>
    <t>Vzduchotechnické potrubí z pozinkovaného plechu  kruhové, trouba spirálně vinutá bez příruby, průměru přes 100 do 200 mm</t>
  </si>
  <si>
    <t>d125 Spiro</t>
  </si>
  <si>
    <t>1,65</t>
  </si>
  <si>
    <t>d160 Spiro</t>
  </si>
  <si>
    <t>0,07</t>
  </si>
  <si>
    <t>100</t>
  </si>
  <si>
    <t>751511815</t>
  </si>
  <si>
    <t>Demontáž potrubí plech skupiny I kruh s přírubou nebo bez příruby tl. plechu 0,6 mm D do 200 mm</t>
  </si>
  <si>
    <t>570254531</t>
  </si>
  <si>
    <t>Demontáž potrubí plechového skupiny I kruhového s přírubou nebo bez příruby tloušťky plechu 0,6 mm, průměru do 200 mm</t>
  </si>
  <si>
    <t>Demontáž části Spiro pro osazení nové tvarovky</t>
  </si>
  <si>
    <t>0,2+0,4+0,3+0,3</t>
  </si>
  <si>
    <t>101</t>
  </si>
  <si>
    <t>751514161</t>
  </si>
  <si>
    <t>Mtž oblouku do plech potrubí kruh s přírubou D do 100 mm</t>
  </si>
  <si>
    <t>-150198491</t>
  </si>
  <si>
    <t>Montáž oblouku do plechového potrubí  kruhového s přírubou, průměru do 100 mm</t>
  </si>
  <si>
    <t>ø100/R100,90°</t>
  </si>
  <si>
    <t>102</t>
  </si>
  <si>
    <t>R4</t>
  </si>
  <si>
    <t xml:space="preserve"> 90° 100 oblouk lisovaný s těsněním</t>
  </si>
  <si>
    <t>997758487</t>
  </si>
  <si>
    <t>103</t>
  </si>
  <si>
    <t>751514162</t>
  </si>
  <si>
    <t>Mtž oblouku do plech potrubí kruh s přírubou D do 200 mm</t>
  </si>
  <si>
    <t>513762003</t>
  </si>
  <si>
    <t>Montáž oblouku do plechového potrubí  kruhového s přírubou, průměru přes 100 do 200 mm</t>
  </si>
  <si>
    <t>ø125/R125,90°</t>
  </si>
  <si>
    <t>ø160/R160,90°</t>
  </si>
  <si>
    <t>104</t>
  </si>
  <si>
    <t>R5</t>
  </si>
  <si>
    <t xml:space="preserve"> 90° 125 oblouk lisovaný s těsněním</t>
  </si>
  <si>
    <t>1338004351</t>
  </si>
  <si>
    <t>105</t>
  </si>
  <si>
    <t>R6</t>
  </si>
  <si>
    <t xml:space="preserve"> 90° 160 oblouk lisovaný s těsněním</t>
  </si>
  <si>
    <t>1502148096</t>
  </si>
  <si>
    <t>106</t>
  </si>
  <si>
    <t>751514362</t>
  </si>
  <si>
    <t>Mtž odbočky oboustranné do plech potrubí kruh s přírubou D do 200 mm</t>
  </si>
  <si>
    <t>1214132599</t>
  </si>
  <si>
    <t>Montáž odbočky oboustranné do plechového potrubí  kruhového s přírubou, průměru přes 100 do 200 mm</t>
  </si>
  <si>
    <t>ø125-ø125-ø100/200</t>
  </si>
  <si>
    <t>ø160/ø160/160</t>
  </si>
  <si>
    <t>107</t>
  </si>
  <si>
    <t>R7</t>
  </si>
  <si>
    <t>90° 160/160 odbočka jednostranná s těsněním</t>
  </si>
  <si>
    <t>-819329934</t>
  </si>
  <si>
    <t>108</t>
  </si>
  <si>
    <t>R8</t>
  </si>
  <si>
    <t>90° 125/100 odbočka jednostranná s těsněním</t>
  </si>
  <si>
    <t>-922194024</t>
  </si>
  <si>
    <t>109</t>
  </si>
  <si>
    <t>751514462</t>
  </si>
  <si>
    <t>Mtž přechodu osového do plech potrubí kruh s přírubou D do 200 mm</t>
  </si>
  <si>
    <t>831842587</t>
  </si>
  <si>
    <t>Montáž přechodu osového nebo pravoúhlého do plechového potrubí  kruhového s přírubou, průměru přes 100 do 200 mm</t>
  </si>
  <si>
    <t>ø160/ø125</t>
  </si>
  <si>
    <t>110</t>
  </si>
  <si>
    <t>R9</t>
  </si>
  <si>
    <t>160/125 přechod osový</t>
  </si>
  <si>
    <t>75948552</t>
  </si>
  <si>
    <t>111</t>
  </si>
  <si>
    <t>751572062</t>
  </si>
  <si>
    <t>Uchycení potrubí kruhového pomocí objímky kotvenou do trapézového plechu D do D 200 mm</t>
  </si>
  <si>
    <t>-809893956</t>
  </si>
  <si>
    <t>Závěs kruhového potrubí pomocí objímky, kotvené do trapézového plechu průměru potrubí přes 100 do 200 mm</t>
  </si>
  <si>
    <t>112</t>
  </si>
  <si>
    <t>998751101</t>
  </si>
  <si>
    <t>Přesun hmot tonážní pro vzduchotechniku v objektech výšky do 12 m</t>
  </si>
  <si>
    <t>833721785</t>
  </si>
  <si>
    <t>Přesun hmot pro vzduchotechniku stanovený z hmotnosti přesunovaného materiálu vodorovná dopravní vzdálenost do 100 m v objektech výšky do 12 m</t>
  </si>
  <si>
    <t>113</t>
  </si>
  <si>
    <t>998751181</t>
  </si>
  <si>
    <t>Příplatek k přesunu hmot tonážní 751 prováděný bez použití mechanizace pro jakoukoliv výšku objektu</t>
  </si>
  <si>
    <t>754426744</t>
  </si>
  <si>
    <t>Přesun hmot pro vzduchotechniku stanovený z hmotnosti přesunovaného materiálu Příplatek k cenám za přesun prováděný bez použití mechanizace pro jakoukoliv výšku objektu</t>
  </si>
  <si>
    <t>114</t>
  </si>
  <si>
    <t>998751192</t>
  </si>
  <si>
    <t>Příplatek k přesunu hmot tonážní 751 za zvětšený přesun do 1000 m</t>
  </si>
  <si>
    <t>1187119687</t>
  </si>
  <si>
    <t>Přesun hmot pro vzduchotechniku stanovený z hmotnosti přesunovaného materiálu Příplatek k cenám za zvětšený přesun přes vymezenou největší dopravní vzdálenost do 1000 m</t>
  </si>
  <si>
    <t>115</t>
  </si>
  <si>
    <t>998751199</t>
  </si>
  <si>
    <t>Příplatek k přesunu hmot tonážní 751 za zvětšený přesun za každých dalších i započatých 1000 m přes 1000 m</t>
  </si>
  <si>
    <t>-413605214</t>
  </si>
  <si>
    <t>Přesun hmot pro vzduchotechniku stanovený z hmotnosti přesunovaného materiálu Příplatek k cenám za zvětšený přesun přes vymezenou největší dopravní vzdálenost za každých dalších i započatých 1000 m</t>
  </si>
  <si>
    <t>763</t>
  </si>
  <si>
    <t>Konstrukce suché výstavby</t>
  </si>
  <si>
    <t>116</t>
  </si>
  <si>
    <t>763101856</t>
  </si>
  <si>
    <t>Vyřezání otvoru v SDK desce v podhledu nebo podkroví jednoduché opláštění do 0,5 m2</t>
  </si>
  <si>
    <t>1550817561</t>
  </si>
  <si>
    <t>Vyřezání otvoru v sádrokartonové desce v podhledech nebo podkrovích s jednoduchým opláštěním velikosti otvoru přes 0,25 do 0,50 m2</t>
  </si>
  <si>
    <t>1. NP - 1,13</t>
  </si>
  <si>
    <t>117</t>
  </si>
  <si>
    <t>763111358</t>
  </si>
  <si>
    <t>SDK příčka tl 100 mm profil CW+UW 75 desky 1xGM-FH1 12,5 s izolací EI 45 Rw do 49 dB</t>
  </si>
  <si>
    <t>945669037</t>
  </si>
  <si>
    <t>Příčka ze sádrokartonových desek  s nosnou konstrukcí z jednoduchých ocelových profilů UW, CW jednoduše opláštěná deskou impregnovanou se skelnou výztuží GM-FH1 tl. 12,5 mm s izolací, EI 45, příčka tl. 100 mm, profil 75, Rw do 49 dB</t>
  </si>
  <si>
    <t>1,3*2,6+1,7*2,6-0,8*2,02</t>
  </si>
  <si>
    <t>2.NP - 2.12, 2.13</t>
  </si>
  <si>
    <t>3,23*2,4-0,8*2,02+3,21*2,6+1*2,4+3,13*2,4-0,8*2,020+0,805*2,4</t>
  </si>
  <si>
    <t>2.NP - 2.16, 2.17</t>
  </si>
  <si>
    <t>3,23*2,4-0,8*2,02+3,21*2,6+1*2,4+3,13*2,4-0,8*2,020+0,805+2,4</t>
  </si>
  <si>
    <t>118</t>
  </si>
  <si>
    <t>763111717</t>
  </si>
  <si>
    <t>SDK příčka základní penetrační nátěr (oboustranně)</t>
  </si>
  <si>
    <t>1168397440</t>
  </si>
  <si>
    <t>Příčka ze sádrokartonových desek  ostatní konstrukce a práce na příčkách ze sádrokartonových desek základní penetrační nátěr (oboustranný)</t>
  </si>
  <si>
    <t>56,877</t>
  </si>
  <si>
    <t>119</t>
  </si>
  <si>
    <t>763111718</t>
  </si>
  <si>
    <t>SDK příčka úprava styku příčky a podhledu separační páskou a akrylátem (oboustranně)</t>
  </si>
  <si>
    <t>81933832</t>
  </si>
  <si>
    <t>Příčka ze sádrokartonových desek  ostatní konstrukce a práce na příčkách ze sádrokartonových desek úprava styku příčky a podhledu (oboustranně) separační páskou s akrylátem</t>
  </si>
  <si>
    <t>2.NP</t>
  </si>
  <si>
    <t>4,3+3,2+7,53+8,25+4,84+1,71+7,53+8,25+4,84+1,71</t>
  </si>
  <si>
    <t>120</t>
  </si>
  <si>
    <t>763111721</t>
  </si>
  <si>
    <t>SDK příčka plastový úhelník k ochraně rohů</t>
  </si>
  <si>
    <t>-2031096218</t>
  </si>
  <si>
    <t>Příčka ze sádrokartonových desek  ostatní konstrukce a práce na příčkách ze sádrokartonových desek ochrana rohů úhelníky plastové</t>
  </si>
  <si>
    <t>14*2,4+14*2,4+13*2,4</t>
  </si>
  <si>
    <t>121</t>
  </si>
  <si>
    <t>763111771</t>
  </si>
  <si>
    <t>Příplatek k SDK příčce za rovinnost kvality Q3</t>
  </si>
  <si>
    <t>-352952016</t>
  </si>
  <si>
    <t>Příčka ze sádrokartonových desek Příplatek k cenám za rovinnost speciální tmelení kvality Q3</t>
  </si>
  <si>
    <t>122</t>
  </si>
  <si>
    <t>763111811</t>
  </si>
  <si>
    <t>Demontáž SDK příčky s jednoduchou ocelovou nosnou konstrukcí opláštění jednoduché</t>
  </si>
  <si>
    <t>-1635184945</t>
  </si>
  <si>
    <t>Demontáž příček ze sádrokartonových desek  s nosnou konstrukcí z ocelových profilů jednoduchých, opláštění jednoduché</t>
  </si>
  <si>
    <t>1,7*2,4-0,7*2,02+0,8*2,6-0,8*2,02+0,05/2,3</t>
  </si>
  <si>
    <t>2,38*2,4-0,8*2,02+2,3*2,6+0,711*2,4</t>
  </si>
  <si>
    <t>2.NP + 2.14</t>
  </si>
  <si>
    <t>123</t>
  </si>
  <si>
    <t>763131621</t>
  </si>
  <si>
    <t>Montáž desek tl. 12,5 mm SDK podhled</t>
  </si>
  <si>
    <t>-1672461934</t>
  </si>
  <si>
    <t>Podhled ze sádrokartonových desek  montáž desek, tl. 12,5 mm</t>
  </si>
  <si>
    <t>2,06*1,143</t>
  </si>
  <si>
    <t>4,18*1,1</t>
  </si>
  <si>
    <t>3,844*1,0</t>
  </si>
  <si>
    <t>1.NP - 1.13 - pro napojení kanalizace</t>
  </si>
  <si>
    <t>0,5*0,5</t>
  </si>
  <si>
    <t>Mezisoučet</t>
  </si>
  <si>
    <t xml:space="preserve">2.NP </t>
  </si>
  <si>
    <t>8,19+11+11</t>
  </si>
  <si>
    <t>124</t>
  </si>
  <si>
    <t>59030025</t>
  </si>
  <si>
    <t>deska SDK impregnovaná H2 tl 12,5mm</t>
  </si>
  <si>
    <t>2021283405</t>
  </si>
  <si>
    <t>125</t>
  </si>
  <si>
    <t>763131712</t>
  </si>
  <si>
    <t>SDK podhled napojení na jiný druh podhledu</t>
  </si>
  <si>
    <t>-1228682774</t>
  </si>
  <si>
    <t>Podhled ze sádrokartonových desek  ostatní práce a konstrukce na podhledech ze sádrokartonových desek napojení na jiný druh podhledu</t>
  </si>
  <si>
    <t>5,885+9,804+9,686+2</t>
  </si>
  <si>
    <t>14,988+14,415+14,415</t>
  </si>
  <si>
    <t>126</t>
  </si>
  <si>
    <t>763131714</t>
  </si>
  <si>
    <t>SDK podhled základní penetrační nátěr</t>
  </si>
  <si>
    <t>1903016293</t>
  </si>
  <si>
    <t>Podhled ze sádrokartonových desek  ostatní práce a konstrukce na podhledech ze sádrokartonových desek základní penetrační nátěr</t>
  </si>
  <si>
    <t>127</t>
  </si>
  <si>
    <t>763131771</t>
  </si>
  <si>
    <t>Příplatek k SDK podhledu za rovinnost kvality Q3</t>
  </si>
  <si>
    <t>-741288430</t>
  </si>
  <si>
    <t>Podhled ze sádrokartonových desek  Příplatek k cenám za rovinnost kvality speciální tmelení kvality Q3</t>
  </si>
  <si>
    <t>128</t>
  </si>
  <si>
    <t>763132811</t>
  </si>
  <si>
    <t>Demontáž desek jednoduché opláštění SDK podhled</t>
  </si>
  <si>
    <t>1313864366</t>
  </si>
  <si>
    <t>Demontáž podhledu nebo samostatného požárního předělu ze sádrokartonových desek  desek, opláštění jednoduché</t>
  </si>
  <si>
    <t>1,8*1,143</t>
  </si>
  <si>
    <t>3,802*1,101</t>
  </si>
  <si>
    <t>3,844*1</t>
  </si>
  <si>
    <t>8,19</t>
  </si>
  <si>
    <t>129</t>
  </si>
  <si>
    <t>763172312</t>
  </si>
  <si>
    <t>Montáž revizních dvířek SDK kcí vel. 300x300 mm</t>
  </si>
  <si>
    <t>950785777</t>
  </si>
  <si>
    <t>Instalační technika pro konstrukce ze sádrokartonových desek  montáž revizních dvířek velikost 300 x 300 mm</t>
  </si>
  <si>
    <t>130</t>
  </si>
  <si>
    <t>59030711</t>
  </si>
  <si>
    <t>dvířka revizní s automatickým zámkem 300x300mm</t>
  </si>
  <si>
    <t>-1547449386</t>
  </si>
  <si>
    <t>131</t>
  </si>
  <si>
    <t>998763302</t>
  </si>
  <si>
    <t>Přesun hmot tonážní pro sádrokartonové konstrukce v objektech v přes 6 do 12 m</t>
  </si>
  <si>
    <t>160111347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</si>
  <si>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</si>
  <si>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132</t>
  </si>
  <si>
    <t>998763393</t>
  </si>
  <si>
    <t>Příplatek k přesunu hmot tonážní 763 SDK za zvětšený přesun do 1000 m</t>
  </si>
  <si>
    <t>-697119306</t>
  </si>
  <si>
    <t>Přesun hmot pro konstrukce montované z desek  sádrokartonových, sádrovláknitých, cementovláknitých nebo cementových Příplatek k cenám za zvětšený přesun přes vymezenou dopravní vzdálenost do 1 000 m</t>
  </si>
  <si>
    <t>766</t>
  </si>
  <si>
    <t>Konstrukce truhlářské</t>
  </si>
  <si>
    <t>133</t>
  </si>
  <si>
    <t>766660001</t>
  </si>
  <si>
    <t>Montáž dveřních křídel otvíravých jednokřídlových š do 0,8 m do ocelové zárubně</t>
  </si>
  <si>
    <t>1328878205</t>
  </si>
  <si>
    <t>Montáž dveřních křídel dřevěných nebo plastových otevíravých do ocelové zárubně povrchově upravených jednokřídlových, šířky do 800 mm</t>
  </si>
  <si>
    <t>134</t>
  </si>
  <si>
    <t>61160320</t>
  </si>
  <si>
    <t>dveře jednokřídlé dřevěné vč. mřížky plastové plné 600-700x1970mm</t>
  </si>
  <si>
    <t>-1024637793</t>
  </si>
  <si>
    <t>135</t>
  </si>
  <si>
    <t>766660728</t>
  </si>
  <si>
    <t>Montáž dveřního interiérového kování - zámku</t>
  </si>
  <si>
    <t>1324237370</t>
  </si>
  <si>
    <t>Montáž dveřních doplňků dveřního kování interiérového zámku</t>
  </si>
  <si>
    <t>136</t>
  </si>
  <si>
    <t>54924002</t>
  </si>
  <si>
    <t>zámek zadlabací 190/140 /20 L s obyčejným klíčem</t>
  </si>
  <si>
    <t>1284745098</t>
  </si>
  <si>
    <t>137</t>
  </si>
  <si>
    <t>54914622</t>
  </si>
  <si>
    <t>kování dveřní vrchní klika včetně štítu a montážního materiálu BB 72 matný nikl</t>
  </si>
  <si>
    <t>-5478418</t>
  </si>
  <si>
    <t>138</t>
  </si>
  <si>
    <t>766695212</t>
  </si>
  <si>
    <t>Montáž truhlářských prahů dveří jednokřídlových šířky do 10 cm</t>
  </si>
  <si>
    <t>-1029132604</t>
  </si>
  <si>
    <t>Montáž ostatních truhlářských konstrukcí prahů dveří jednokřídlových, šířky do 100 mm</t>
  </si>
  <si>
    <t>139</t>
  </si>
  <si>
    <t>61187136</t>
  </si>
  <si>
    <t>práh dveřní dřevěný dubový tl 20mm dl 720mm š 100mm</t>
  </si>
  <si>
    <t>-1887213413</t>
  </si>
  <si>
    <t>140</t>
  </si>
  <si>
    <t>998766102</t>
  </si>
  <si>
    <t>Přesun hmot tonážní pro kce truhlářské v objektech v přes 6 do 12 m</t>
  </si>
  <si>
    <t>-893363338</t>
  </si>
  <si>
    <t>Přesun hmot pro konstrukce truhlářské stanovený z hmotnosti přesunovaného materiálu vodorovná dopravní vzdálenost do 50 m v objektech výšky přes 6 do 12 m</t>
  </si>
  <si>
    <t>141</t>
  </si>
  <si>
    <t>998766181</t>
  </si>
  <si>
    <t>Příplatek k přesunu hmot tonážní 766 prováděný bez použití mechanizace</t>
  </si>
  <si>
    <t>1475791080</t>
  </si>
  <si>
    <t>Přesun hmot pro konstrukce truhlářské stanovený z hmotnosti přesunovaného materiálu Příplatek k ceně za přesun prováděný bez použití mechanizace pro jakoukoliv výšku objektu</t>
  </si>
  <si>
    <t>142</t>
  </si>
  <si>
    <t>998766194</t>
  </si>
  <si>
    <t>Příplatek k přesunu hmot tonážní 766 za zvětšený přesun do 1000 m</t>
  </si>
  <si>
    <t>-1019452710</t>
  </si>
  <si>
    <t>Přesun hmot pro konstrukce truhlářské stanovený z hmotnosti přesunovaného materiálu Příplatek k ceně za zvětšený přesun přes vymezenou největší dopravní vzdálenost do 1000 m</t>
  </si>
  <si>
    <t>143</t>
  </si>
  <si>
    <t>998766199</t>
  </si>
  <si>
    <t>Příplatek k přesunu hmot tonážní 766 za zvětšený přesun ZKD 1000 m přes 1000 m</t>
  </si>
  <si>
    <t>-1859303806</t>
  </si>
  <si>
    <t>Přesun hmot pro konstrukce truhlářské stanovený z hmotnosti přesunovaného materiálu Příplatek k ceně za zvětšený přesun přes vymezenou největší dopravní vzdálenost za každých dalších i započatých 1000 m</t>
  </si>
  <si>
    <t>771</t>
  </si>
  <si>
    <t>Podlahy z dlaždic</t>
  </si>
  <si>
    <t>144</t>
  </si>
  <si>
    <t>771111011</t>
  </si>
  <si>
    <t>Vysátí podkladu před pokládkou dlažby</t>
  </si>
  <si>
    <t>-1851786750</t>
  </si>
  <si>
    <t>Příprava podkladu před provedením dlažby vysátí podlah</t>
  </si>
  <si>
    <t>3,92+2,21</t>
  </si>
  <si>
    <t>5,92+3,94</t>
  </si>
  <si>
    <t>145</t>
  </si>
  <si>
    <t>771121011</t>
  </si>
  <si>
    <t>Nátěr penetrační na podlahu</t>
  </si>
  <si>
    <t>15276715</t>
  </si>
  <si>
    <t>Příprava podkladu před provedením dlažby nátěr penetrační na podlahu</t>
  </si>
  <si>
    <t>146</t>
  </si>
  <si>
    <t>771574222</t>
  </si>
  <si>
    <t>Montáž podlah keramických z dekorů lepených flexibilním lepidlem do 9 ks/m2</t>
  </si>
  <si>
    <t>1190177180</t>
  </si>
  <si>
    <t>Montáž podlah z dlaždic keramických lepených flexibilním lepidlem maloformátových reliéfních nebo z dekorů přes 6 do 9 ks/m2</t>
  </si>
  <si>
    <t>Dlažba rozměru 350x350mm, dekoru dle stávajícího</t>
  </si>
  <si>
    <t>28,850</t>
  </si>
  <si>
    <t>147</t>
  </si>
  <si>
    <t>59761409</t>
  </si>
  <si>
    <t>dlažba keramická slinutá protiskluzná do interiéru i exteriéru pro vysoké mechanické namáhání přes 9 do 12ks/m2</t>
  </si>
  <si>
    <t>1790507724</t>
  </si>
  <si>
    <t>148</t>
  </si>
  <si>
    <t>771577111</t>
  </si>
  <si>
    <t>Příplatek k montáži podlah keramických lepených flexibilním lepidlem za plochu do 5 m2</t>
  </si>
  <si>
    <t>1060405028</t>
  </si>
  <si>
    <t>Montáž podlah z dlaždic keramických lepených flexibilním lepidlem Příplatek k cenám za plochu do 5 m2 jednotlivě</t>
  </si>
  <si>
    <t>3,94+3,94+2,21+3,92</t>
  </si>
  <si>
    <t>149</t>
  </si>
  <si>
    <t>771577114</t>
  </si>
  <si>
    <t>Příplatek k montáži podlah keramických lepených flexibilním lepidlem za spárování tmelem dvousložkovým</t>
  </si>
  <si>
    <t>1485944175</t>
  </si>
  <si>
    <t>Montáž podlah z dlaždic keramických lepených flexibilním lepidlem Příplatek k cenám za dvousložkový spárovací tmel</t>
  </si>
  <si>
    <t>150</t>
  </si>
  <si>
    <t>771591112</t>
  </si>
  <si>
    <t>Izolace pod dlažbu nátěrem nebo stěrkou ve dvou vrstvách</t>
  </si>
  <si>
    <t>10341152</t>
  </si>
  <si>
    <t>Izolace podlahy pod dlažbu nátěrem nebo stěrkou ve dvou vrstvách</t>
  </si>
  <si>
    <t>2.NP - prostor sprch</t>
  </si>
  <si>
    <t>25,85</t>
  </si>
  <si>
    <t>151</t>
  </si>
  <si>
    <t>771591115</t>
  </si>
  <si>
    <t>Podlahy spárování silikonem</t>
  </si>
  <si>
    <t>1331826953</t>
  </si>
  <si>
    <t>Podlahy - dokončovací práce spárování silikonem</t>
  </si>
  <si>
    <t>152</t>
  </si>
  <si>
    <t>771591185</t>
  </si>
  <si>
    <t>Podlahy pracnější řezání keramických dlaždic rovné</t>
  </si>
  <si>
    <t>752409415</t>
  </si>
  <si>
    <t>Podlahy - dokončovací práce pracnější řezání dlaždic keramických rovné</t>
  </si>
  <si>
    <t>2.NP - nadezdívka u sprch</t>
  </si>
  <si>
    <t>8+8+8</t>
  </si>
  <si>
    <t>2.NP opstatní detaily u dveří apod.</t>
  </si>
  <si>
    <t>7+7+6</t>
  </si>
  <si>
    <t>153</t>
  </si>
  <si>
    <t>771591237</t>
  </si>
  <si>
    <t>Montáž těsnícího pásu pro styčné nebo dilatační spáry</t>
  </si>
  <si>
    <t>-1960315585</t>
  </si>
  <si>
    <t>Izolace podlahy pod dlažbu montáž těsnícího pásu pro styčné nebo dilatační spáry</t>
  </si>
  <si>
    <t>154</t>
  </si>
  <si>
    <t>28355020</t>
  </si>
  <si>
    <t>páska pružná těsnící hydroizolační š do 85mm</t>
  </si>
  <si>
    <t>-425712775</t>
  </si>
  <si>
    <t>28*1,05 'Přepočtené koeficientem množství</t>
  </si>
  <si>
    <t>155</t>
  </si>
  <si>
    <t>771591247</t>
  </si>
  <si>
    <t>Montáž těsnícího pásu vnitřní roh nebo vnější kout</t>
  </si>
  <si>
    <t>-1185655684</t>
  </si>
  <si>
    <t>Izolace podlahy pod dlažbu montáž těsnícího pásu vnitřní nebo vnější kout</t>
  </si>
  <si>
    <t>2.NP - sprchy</t>
  </si>
  <si>
    <t>11+11+6</t>
  </si>
  <si>
    <t>156</t>
  </si>
  <si>
    <t>59054004</t>
  </si>
  <si>
    <t>páska pružná těsnící hydroizolační-roh</t>
  </si>
  <si>
    <t>-970442279</t>
  </si>
  <si>
    <t>157</t>
  </si>
  <si>
    <t>771592011</t>
  </si>
  <si>
    <t>Čištění vnitřních ploch podlah nebo schodišť po položení dlažby chemickými prostředky</t>
  </si>
  <si>
    <t>1335816398</t>
  </si>
  <si>
    <t>Čištění vnitřních ploch po položení dlažby podlah nebo schodišť chemickými prostředky</t>
  </si>
  <si>
    <t>2.NP - komplet</t>
  </si>
  <si>
    <t>3,92+2,21+3,94+8+3,94+8</t>
  </si>
  <si>
    <t>158</t>
  </si>
  <si>
    <t>998771102</t>
  </si>
  <si>
    <t>Přesun hmot tonážní pro podlahy z dlaždic v objektech v přes 6 do 12 m</t>
  </si>
  <si>
    <t>1438468479</t>
  </si>
  <si>
    <t>Přesun hmot pro podlahy z dlaždic stanovený z hmotnosti přesunovaného materiálu vodorovná dopravní vzdálenost do 50 m v objektech výšky přes 6 do 12 m</t>
  </si>
  <si>
    <t>159</t>
  </si>
  <si>
    <t>998771181</t>
  </si>
  <si>
    <t>Příplatek k přesunu hmot tonážní 771 prováděný bez použití mechanizace</t>
  </si>
  <si>
    <t>-1118294908</t>
  </si>
  <si>
    <t>Přesun hmot pro podlahy z dlaždic stanovený z hmotnosti přesunovaného materiálu Příplatek k ceně za přesun prováděný bez použití mechanizace pro jakoukoliv výšku objektu</t>
  </si>
  <si>
    <t>160</t>
  </si>
  <si>
    <t>998771194</t>
  </si>
  <si>
    <t>Příplatek k přesunu hmot tonážní 771 za zvětšený přesun do 1000 m</t>
  </si>
  <si>
    <t>-10325940</t>
  </si>
  <si>
    <t>Přesun hmot pro podlahy z dlaždic stanovený z hmotnosti přesunovaného materiálu Příplatek k ceně za zvětšený přesun přes vymezenou největší dopravní vzdálenost do 1000 m</t>
  </si>
  <si>
    <t>161</t>
  </si>
  <si>
    <t>998771199</t>
  </si>
  <si>
    <t>Příplatek k přesunu hmot tonážní 771 za zvětšený přesun ZKD 1000 m přes 1000 m</t>
  </si>
  <si>
    <t>-1401732754</t>
  </si>
  <si>
    <t>Přesun hmot pro podlahy z dlaždic stanovený z hmotnosti přesunovaného materiálu Příplatek k ceně za zvětšený přesun přes vymezenou největší dopravní vzdálenost za každých dalších i započatých 1000 m</t>
  </si>
  <si>
    <t>776</t>
  </si>
  <si>
    <t>Podlahy povlakové</t>
  </si>
  <si>
    <t>162</t>
  </si>
  <si>
    <t>776201812</t>
  </si>
  <si>
    <t>Demontáž lepených povlakových podlah s podložkou ručně</t>
  </si>
  <si>
    <t>1169436408</t>
  </si>
  <si>
    <t>Demontáž povlakových podlahovin lepených ručně s podložkou</t>
  </si>
  <si>
    <t>4,96+4,96+2,5</t>
  </si>
  <si>
    <t>163</t>
  </si>
  <si>
    <t>776421111</t>
  </si>
  <si>
    <t>Montáž obvodových lišt lepením</t>
  </si>
  <si>
    <t>1786565359</t>
  </si>
  <si>
    <t>Montáž lišt obvodových lepených</t>
  </si>
  <si>
    <t>2.NP-doplnění lišt</t>
  </si>
  <si>
    <t>2,3+0,1+2,63+4,1+2,63+4,1</t>
  </si>
  <si>
    <t>164</t>
  </si>
  <si>
    <t>69751200</t>
  </si>
  <si>
    <t>lišta kobercová 50x7mm</t>
  </si>
  <si>
    <t>-968284094</t>
  </si>
  <si>
    <t>15,86*1,02 'Přepočtené koeficientem množství</t>
  </si>
  <si>
    <t>165</t>
  </si>
  <si>
    <t>776991821</t>
  </si>
  <si>
    <t>Odstranění lepidla ručně z podlah</t>
  </si>
  <si>
    <t>430891623</t>
  </si>
  <si>
    <t>Ostatní práce odstranění lepidla ručně z podlah</t>
  </si>
  <si>
    <t>166</t>
  </si>
  <si>
    <t>998776102</t>
  </si>
  <si>
    <t>Přesun hmot tonážní pro podlahy povlakové v objektech v přes 6 do 12 m</t>
  </si>
  <si>
    <t>356224952</t>
  </si>
  <si>
    <t>Přesun hmot pro podlahy povlakové stanovený z hmotnosti přesunovaného materiálu vodorovná dopravní vzdálenost do 50 m v objektech výšky přes 6 do 12 m</t>
  </si>
  <si>
    <t>167</t>
  </si>
  <si>
    <t>998776181</t>
  </si>
  <si>
    <t>Příplatek k přesunu hmot tonážní 776 prováděný bez použití mechanizace</t>
  </si>
  <si>
    <t>1937664705</t>
  </si>
  <si>
    <t>Přesun hmot pro podlahy povlakové stanovený z hmotnosti přesunovaného materiálu Příplatek k cenám za přesun prováděný bez použití mechanizace pro jakoukoliv výšku objektu</t>
  </si>
  <si>
    <t>168</t>
  </si>
  <si>
    <t>998776194</t>
  </si>
  <si>
    <t>Příplatek k přesunu hmot tonážní 776 za zvětšený přesun do 1000 m</t>
  </si>
  <si>
    <t>1628267307</t>
  </si>
  <si>
    <t>Přesun hmot pro podlahy povlakové stanovený z hmotnosti přesunovaného materiálu Příplatek k cenám za zvětšený přesun přes vymezenou největší dopravní vzdálenost do 1000 m</t>
  </si>
  <si>
    <t>169</t>
  </si>
  <si>
    <t>998776199</t>
  </si>
  <si>
    <t>Příplatek k přesunu hmot tonážní 776 za zvětšený přesun ZKD 1000 m přes 1000 m</t>
  </si>
  <si>
    <t>1786261790</t>
  </si>
  <si>
    <t>Přesun hmot pro podlahy povlakové stanovený z hmotnosti přesunovaného materiálu Příplatek k cenám za zvětšený přesun přes vymezenou největší dopravní vzdálenost za každých dalších i započatých 1000 m</t>
  </si>
  <si>
    <t>781</t>
  </si>
  <si>
    <t>Dokončovací práce - obklady</t>
  </si>
  <si>
    <t>170</t>
  </si>
  <si>
    <t>781111011</t>
  </si>
  <si>
    <t>Ometení (oprášení) stěny při přípravě podkladu</t>
  </si>
  <si>
    <t>1153409617</t>
  </si>
  <si>
    <t>Příprava podkladu před provedením obkladu oprášení (ometení) stěny</t>
  </si>
  <si>
    <t>67,256</t>
  </si>
  <si>
    <t>171</t>
  </si>
  <si>
    <t>781121011</t>
  </si>
  <si>
    <t>Nátěr penetrační na stěnu</t>
  </si>
  <si>
    <t>213449748</t>
  </si>
  <si>
    <t>Příprava podkladu před provedením obkladu nátěr penetrační na stěnu</t>
  </si>
  <si>
    <t>172</t>
  </si>
  <si>
    <t>781131112</t>
  </si>
  <si>
    <t>Izolace pod obklad nátěrem nebo stěrkou ve dvou vrstvách</t>
  </si>
  <si>
    <t>-1483103906</t>
  </si>
  <si>
    <t>Izolace stěny pod obklad izolace nátěrem nebo stěrkou ve dvou vrstvách</t>
  </si>
  <si>
    <t>22,22</t>
  </si>
  <si>
    <t>1,3*2+1,7*2-0,*2,02</t>
  </si>
  <si>
    <t>3,23*2-0,8*2,02+3,21*2+1*2+3,13*2-0,8*2,02+0,805*2</t>
  </si>
  <si>
    <t>173</t>
  </si>
  <si>
    <t>781161021</t>
  </si>
  <si>
    <t>Montáž profilu ukončujícího rohového nebo vanového</t>
  </si>
  <si>
    <t>-229963992</t>
  </si>
  <si>
    <t>Příprava podkladu před provedením obkladu montáž profilu ukončujícího profilu rohového, vanového</t>
  </si>
  <si>
    <t>4,05+2,25+2,152,28+2,3+2,3</t>
  </si>
  <si>
    <t>4,96+2,09+5,93+2,24+2*2+2,4+2,4</t>
  </si>
  <si>
    <t>174</t>
  </si>
  <si>
    <t>59054132</t>
  </si>
  <si>
    <t>profil ukončovací pro vnější hrany obkladů hliník leskle eloxovaný chromem 8x2500mm</t>
  </si>
  <si>
    <t>-1522176384</t>
  </si>
  <si>
    <t>24,02*1,1 'Přepočtené koeficientem množství</t>
  </si>
  <si>
    <t>175</t>
  </si>
  <si>
    <t>781474115</t>
  </si>
  <si>
    <t>Montáž obkladů vnitřních keramických hladkých do 25 ks/m2 lepených flexibilním lepidlem</t>
  </si>
  <si>
    <t>-1400193885</t>
  </si>
  <si>
    <t>Montáž obkladů vnitřních stěn z dlaždic keramických lepených flexibilním lepidlem maloformátových hladkých přes 22 do 25 ks/m2</t>
  </si>
  <si>
    <t>176</t>
  </si>
  <si>
    <t>59761038</t>
  </si>
  <si>
    <t>obklad keramický hladký přes 25 do 35ks/m2</t>
  </si>
  <si>
    <t>818690344</t>
  </si>
  <si>
    <t>67,256*1,1 'Přepočtené koeficientem množství</t>
  </si>
  <si>
    <t>177</t>
  </si>
  <si>
    <t>781491021</t>
  </si>
  <si>
    <t>Montáž zrcadel plochy do 1 m2 lepených silikonovým tmelem na keramický obklad</t>
  </si>
  <si>
    <t>-2071336130</t>
  </si>
  <si>
    <t>Montáž zrcadel lepených silikonovým tmelem na keramický obklad, plochy do 1 m2</t>
  </si>
  <si>
    <t>178</t>
  </si>
  <si>
    <t>63465122</t>
  </si>
  <si>
    <t>zrcadlo nemontované čiré tl 3mm max rozměr 3210x2250mm</t>
  </si>
  <si>
    <t>1868479971</t>
  </si>
  <si>
    <t>0,9*1,1 'Přepočtené koeficientem množství</t>
  </si>
  <si>
    <t>179</t>
  </si>
  <si>
    <t>781495115</t>
  </si>
  <si>
    <t>Spárování vnitřních obkladů silikonem</t>
  </si>
  <si>
    <t>-1634143926</t>
  </si>
  <si>
    <t>Obklad - dokončující práce ostatní práce spárování silikonem</t>
  </si>
  <si>
    <t>6*2</t>
  </si>
  <si>
    <t>13*2+15*2</t>
  </si>
  <si>
    <t>180</t>
  </si>
  <si>
    <t>781495151</t>
  </si>
  <si>
    <t>Průnik obkladem hranatý o delší straně do 30 mm</t>
  </si>
  <si>
    <t>1673490161</t>
  </si>
  <si>
    <t>Obklad - dokončující práce průnik obkladem hranatý, bez izolace, o delší straně do 30 mm</t>
  </si>
  <si>
    <t>4+4+2</t>
  </si>
  <si>
    <t>181</t>
  </si>
  <si>
    <t>781495152</t>
  </si>
  <si>
    <t>Průnik obkladem hranatý o delší straně do 90 mm</t>
  </si>
  <si>
    <t>-18814394</t>
  </si>
  <si>
    <t>Obklad - dokončující práce průnik obkladem hranatý, bez izolace, o delší straně přes 30 do 90 mm</t>
  </si>
  <si>
    <t>8+8+1</t>
  </si>
  <si>
    <t>9+10+10</t>
  </si>
  <si>
    <t>182</t>
  </si>
  <si>
    <t>781495211</t>
  </si>
  <si>
    <t>Čištění vnitřních ploch stěn po provedení obkladu chemickými prostředky</t>
  </si>
  <si>
    <t>-115842901</t>
  </si>
  <si>
    <t>Čištění vnitřních ploch po provedení obkladu stěn chemickými prostředky</t>
  </si>
  <si>
    <t>183</t>
  </si>
  <si>
    <t>998781102</t>
  </si>
  <si>
    <t>Přesun hmot tonážní pro obklady keramické v objektech v přes 6 do 12 m</t>
  </si>
  <si>
    <t>-1715174428</t>
  </si>
  <si>
    <t>Přesun hmot pro obklady keramické stanovený z hmotnosti přesunovaného materiálu vodorovná dopravní vzdálenost do 50 m základní v objektech výšky přes 6 do 12 m</t>
  </si>
  <si>
    <t>184</t>
  </si>
  <si>
    <t>998781112</t>
  </si>
  <si>
    <t>Přesun hmot tonážní pro obklady keramické s omezením mechanizace v objektech v přes 6 do 12 m</t>
  </si>
  <si>
    <t>46990432</t>
  </si>
  <si>
    <t>Přesun hmot pro obklady keramické stanovený z hmotnosti přesunovaného materiálu vodorovná dopravní vzdálenost do 50 m s omezením mechanizace v objektech výšky přes 6 do 12 m</t>
  </si>
  <si>
    <t>185</t>
  </si>
  <si>
    <t>998781194</t>
  </si>
  <si>
    <t>Příplatek k přesunu hmot tonážnímu pro obklady keramické za zvětšený přesun do 1000 m</t>
  </si>
  <si>
    <t>1106377493</t>
  </si>
  <si>
    <t>Přesun hmot pro obklady keramické stanovený z hmotnosti přesunovaného materiálu vodorovná dopravní vzdálenost do 50 m Příplatek k cenám za zvětšený přesun přes vymezenou vodorovnou dopravní vzdálenost do 1000 m</t>
  </si>
  <si>
    <t>186</t>
  </si>
  <si>
    <t>998781199</t>
  </si>
  <si>
    <t>Příplatek k přesunu hmot tonážnímu pro obklady keramické za zvětšený přesun ZKD 1000 m</t>
  </si>
  <si>
    <t>-1869558121</t>
  </si>
  <si>
    <t>Přesun hmot pro obklady keramické stanovený z hmotnosti přesunovaného materiálu vodorovná dopravní vzdálenost do 50 m Příplatek k cenám za zvětšený přesun přes vymezenou vodorovnou dopravní vzdálenost za každých dalších započatých 1000 m</t>
  </si>
  <si>
    <t>783</t>
  </si>
  <si>
    <t>Dokončovací práce - nátěry</t>
  </si>
  <si>
    <t>187</t>
  </si>
  <si>
    <t>783301311</t>
  </si>
  <si>
    <t>Odmaštění zámečnických konstrukcí vodou ředitelným odmašťovačem</t>
  </si>
  <si>
    <t>-81550660</t>
  </si>
  <si>
    <t>Příprava podkladu zámečnických konstrukcí před provedením nátěru odmaštění odmašťovačem vodou ředitelným</t>
  </si>
  <si>
    <t>zárubně</t>
  </si>
  <si>
    <t>6*((2,02*0,05*3*2)+(0,7*0,05*3))</t>
  </si>
  <si>
    <t>188</t>
  </si>
  <si>
    <t>783314101</t>
  </si>
  <si>
    <t>Základní jednonásobný syntetický nátěr zámečnických konstrukcí</t>
  </si>
  <si>
    <t>1028897247</t>
  </si>
  <si>
    <t>Základní nátěr zámečnických konstrukcí jednonásobný syntetický</t>
  </si>
  <si>
    <t>4,266</t>
  </si>
  <si>
    <t>189</t>
  </si>
  <si>
    <t>783327101</t>
  </si>
  <si>
    <t>Krycí jednonásobný akrylátový nátěr zámečnických konstrukcí</t>
  </si>
  <si>
    <t>1476035431</t>
  </si>
  <si>
    <t>Krycí nátěr (email) zámečnických konstrukcí jednonásobný akrylátový</t>
  </si>
  <si>
    <t>190</t>
  </si>
  <si>
    <t>-267100085</t>
  </si>
  <si>
    <t>784</t>
  </si>
  <si>
    <t>Dokončovací práce - malby a tapety</t>
  </si>
  <si>
    <t>191</t>
  </si>
  <si>
    <t>784111021</t>
  </si>
  <si>
    <t>Obroušení podkladu ze stěrky v místnostech výšky do 3,80 m</t>
  </si>
  <si>
    <t>-62337694</t>
  </si>
  <si>
    <t>Obroušení podkladu stěrky v místnostech výšky do 3,80 m</t>
  </si>
  <si>
    <t>66,352+41,237</t>
  </si>
  <si>
    <t>192</t>
  </si>
  <si>
    <t>784181101</t>
  </si>
  <si>
    <t>Základní akrylátová jednonásobná penetrace podkladu v místnostech výšky do 3,80m</t>
  </si>
  <si>
    <t>745828588</t>
  </si>
  <si>
    <t>Penetrace podkladu jednonásobná základní akrylátová v místnostech výšky do 3,80 m</t>
  </si>
  <si>
    <t>107,589</t>
  </si>
  <si>
    <t>193</t>
  </si>
  <si>
    <t>784211001</t>
  </si>
  <si>
    <t>Jednonásobné bílé malby ze směsí za mokra výborně otěruvzdorných v místnostech výšky do 3,80 m</t>
  </si>
  <si>
    <t>1590624539</t>
  </si>
  <si>
    <t>Malby z malířských směsí otěruvzdorných za mokra jednonásobné, bílé za mokra otěruvzdorné výborně v místnostech výšky do 3,80 m</t>
  </si>
  <si>
    <t>Práce a dodávky M</t>
  </si>
  <si>
    <t>23-M</t>
  </si>
  <si>
    <t>Montáže potrubí</t>
  </si>
  <si>
    <t>194</t>
  </si>
  <si>
    <t>230170001</t>
  </si>
  <si>
    <t>Tlakové zkoušky těsnosti potrubí - příprava DN do 40</t>
  </si>
  <si>
    <t>sada</t>
  </si>
  <si>
    <t>177686354</t>
  </si>
  <si>
    <t>Příprava pro zkoušku těsnosti potrubí DN do 40</t>
  </si>
  <si>
    <t>195</t>
  </si>
  <si>
    <t>230170011</t>
  </si>
  <si>
    <t>Tlakové zkoušky těsnosti potrubí - zkouška DN do 40</t>
  </si>
  <si>
    <t>-989448783</t>
  </si>
  <si>
    <t>Zkouška těsnosti potrubí DN do 40</t>
  </si>
  <si>
    <t>Vedlejší rozpočtové náklady</t>
  </si>
  <si>
    <t>VRN1</t>
  </si>
  <si>
    <t>Průzkumné, geodetické a projektové práce</t>
  </si>
  <si>
    <t>196</t>
  </si>
  <si>
    <t>013254000</t>
  </si>
  <si>
    <t>Dokumentace skutečného provedení stavby</t>
  </si>
  <si>
    <t>1024</t>
  </si>
  <si>
    <t>-291591407</t>
  </si>
  <si>
    <t>VRN4</t>
  </si>
  <si>
    <t>Inženýrská činnost</t>
  </si>
  <si>
    <t>197</t>
  </si>
  <si>
    <t>041403000</t>
  </si>
  <si>
    <t>Koordinátor BOZP na staveništi</t>
  </si>
  <si>
    <t>hod</t>
  </si>
  <si>
    <t>-945380711</t>
  </si>
  <si>
    <t>198</t>
  </si>
  <si>
    <t>043002000</t>
  </si>
  <si>
    <t>Zkoušky a ostatní měření - zkouška těnosti kanalizace</t>
  </si>
  <si>
    <t>-1688528997</t>
  </si>
  <si>
    <t>Zkoušky a ostatní měření</t>
  </si>
  <si>
    <t>VRN5</t>
  </si>
  <si>
    <t>Finanční náklady</t>
  </si>
  <si>
    <t>199</t>
  </si>
  <si>
    <t>051103000</t>
  </si>
  <si>
    <t>Pojištění proti vlivu vyšší moci</t>
  </si>
  <si>
    <t>1834123159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</si>
</sst>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8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20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4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5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horizontal="right" vertical="center"/>
    </xf>
    <xf numFmtId="4" fontId="16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Border="1" applyAlignment="1">
      <alignment vertical="center"/>
    </xf>
    <xf numFmtId="0" fontId="7" fillId="0" borderId="0" xfId="0" applyFont="1" applyAlignment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6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4" fontId="26" fillId="4" borderId="0" xfId="0" applyNumberFormat="1" applyFont="1" applyFill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5" fillId="4" borderId="0" xfId="0" applyFont="1" applyFill="1" applyAlignment="1">
      <alignment horizontal="left" vertical="center"/>
    </xf>
    <xf numFmtId="0" fontId="25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2" fillId="0" borderId="0" xfId="0" applyNumberFormat="1" applyFont="1" applyAlignment="1">
      <alignment vertical="center"/>
    </xf>
    <xf numFmtId="0" fontId="19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3" xfId="0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0" fontId="25" fillId="4" borderId="18" xfId="0" applyFont="1" applyFill="1" applyBorder="1" applyAlignment="1">
      <alignment horizontal="center" vertical="center" wrapText="1"/>
    </xf>
    <xf numFmtId="4" fontId="26" fillId="0" borderId="0" xfId="0" applyNumberFormat="1" applyFont="1"/>
    <xf numFmtId="4" fontId="33" fillId="0" borderId="12" xfId="0" applyNumberFormat="1" applyFont="1" applyBorder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4" fontId="8" fillId="0" borderId="0" xfId="0" applyNumberFormat="1" applyFont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5" fillId="0" borderId="23" xfId="0" applyFont="1" applyBorder="1" applyAlignment="1">
      <alignment horizontal="center" vertical="center"/>
    </xf>
    <xf numFmtId="49" fontId="25" fillId="0" borderId="23" xfId="0" applyNumberFormat="1" applyFont="1" applyBorder="1" applyAlignment="1">
      <alignment horizontal="left" vertical="center" wrapText="1"/>
    </xf>
    <xf numFmtId="0" fontId="25" fillId="0" borderId="23" xfId="0" applyFont="1" applyBorder="1" applyAlignment="1">
      <alignment horizontal="left" vertical="center" wrapText="1"/>
    </xf>
    <xf numFmtId="0" fontId="25" fillId="0" borderId="23" xfId="0" applyFont="1" applyBorder="1" applyAlignment="1">
      <alignment horizontal="center" vertical="center" wrapText="1"/>
    </xf>
    <xf numFmtId="167" fontId="25" fillId="0" borderId="23" xfId="0" applyNumberFormat="1" applyFont="1" applyBorder="1" applyAlignment="1">
      <alignment vertical="center"/>
    </xf>
    <xf numFmtId="4" fontId="25" fillId="2" borderId="23" xfId="0" applyNumberFormat="1" applyFont="1" applyFill="1" applyBorder="1" applyAlignment="1" applyProtection="1">
      <alignment vertical="center"/>
      <protection locked="0"/>
    </xf>
    <xf numFmtId="4" fontId="25" fillId="0" borderId="23" xfId="0" applyNumberFormat="1" applyFont="1" applyBorder="1" applyAlignment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center" vertical="center" wrapText="1"/>
    </xf>
    <xf numFmtId="167" fontId="37" fillId="0" borderId="23" xfId="0" applyNumberFormat="1" applyFont="1" applyBorder="1" applyAlignment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0" fontId="38" fillId="0" borderId="23" xfId="0" applyFont="1" applyBorder="1" applyAlignment="1">
      <alignment vertical="center"/>
    </xf>
    <xf numFmtId="4" fontId="37" fillId="0" borderId="23" xfId="0" applyNumberFormat="1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4" borderId="7" xfId="0" applyFont="1" applyFill="1" applyBorder="1" applyAlignment="1">
      <alignment horizontal="center" vertical="center"/>
    </xf>
    <xf numFmtId="0" fontId="25" fillId="4" borderId="7" xfId="0" applyFont="1" applyFill="1" applyBorder="1" applyAlignment="1">
      <alignment horizontal="left" vertical="center"/>
    </xf>
    <xf numFmtId="0" fontId="25" fillId="4" borderId="8" xfId="0" applyFont="1" applyFill="1" applyBorder="1" applyAlignment="1">
      <alignment horizontal="left" vertical="center"/>
    </xf>
    <xf numFmtId="0" fontId="25" fillId="4" borderId="6" xfId="0" applyFont="1" applyFill="1" applyBorder="1" applyAlignment="1">
      <alignment horizontal="center" vertical="center"/>
    </xf>
    <xf numFmtId="0" fontId="25" fillId="4" borderId="7" xfId="0" applyFont="1" applyFill="1" applyBorder="1" applyAlignment="1">
      <alignment horizontal="righ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4" fontId="26" fillId="4" borderId="0" xfId="0" applyNumberFormat="1" applyFont="1" applyFill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9" fillId="0" borderId="0" xfId="0" applyNumberFormat="1" applyFont="1" applyAlignment="1">
      <alignment vertical="center"/>
    </xf>
    <xf numFmtId="4" fontId="20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9" width="25.83203125" hidden="1" customWidth="1"/>
    <col min="50" max="51" width="21.6640625" hidden="1" customWidth="1"/>
    <col min="52" max="53" width="25" hidden="1" customWidth="1"/>
    <col min="54" max="54" width="21.6640625" hidden="1" customWidth="1"/>
    <col min="55" max="55" width="19.1640625" hidden="1" customWidth="1"/>
    <col min="56" max="56" width="25" hidden="1" customWidth="1"/>
    <col min="57" max="57" width="21.6640625" hidden="1" customWidth="1"/>
    <col min="58" max="58" width="19.1640625" hidden="1" customWidth="1"/>
    <col min="59" max="59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5</v>
      </c>
      <c r="BV1" s="16" t="s">
        <v>6</v>
      </c>
    </row>
    <row r="2" spans="1:74" ht="36.950000000000003" customHeight="1">
      <c r="AR2" s="235"/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F2" s="235"/>
      <c r="BG2" s="235"/>
      <c r="BS2" s="17" t="s">
        <v>7</v>
      </c>
      <c r="BT2" s="17" t="s">
        <v>8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ht="24.95" customHeight="1">
      <c r="B4" s="20"/>
      <c r="D4" s="21" t="s">
        <v>10</v>
      </c>
      <c r="AR4" s="20"/>
      <c r="AS4" s="22" t="s">
        <v>11</v>
      </c>
      <c r="BG4" s="23" t="s">
        <v>12</v>
      </c>
      <c r="BS4" s="17" t="s">
        <v>13</v>
      </c>
    </row>
    <row r="5" spans="1:74" ht="12" customHeight="1">
      <c r="B5" s="20"/>
      <c r="D5" s="24" t="s">
        <v>14</v>
      </c>
      <c r="K5" s="234" t="s">
        <v>15</v>
      </c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R5" s="20"/>
      <c r="BG5" s="231" t="s">
        <v>16</v>
      </c>
      <c r="BS5" s="17" t="s">
        <v>7</v>
      </c>
    </row>
    <row r="6" spans="1:74" ht="36.950000000000003" customHeight="1">
      <c r="B6" s="20"/>
      <c r="D6" s="26" t="s">
        <v>17</v>
      </c>
      <c r="K6" s="236" t="s">
        <v>18</v>
      </c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R6" s="20"/>
      <c r="BG6" s="232"/>
      <c r="BS6" s="17" t="s">
        <v>7</v>
      </c>
    </row>
    <row r="7" spans="1:74" ht="12" customHeight="1">
      <c r="B7" s="20"/>
      <c r="D7" s="27" t="s">
        <v>19</v>
      </c>
      <c r="K7" s="25" t="s">
        <v>1</v>
      </c>
      <c r="AK7" s="27" t="s">
        <v>20</v>
      </c>
      <c r="AN7" s="25" t="s">
        <v>1</v>
      </c>
      <c r="AR7" s="20"/>
      <c r="BG7" s="232"/>
      <c r="BS7" s="17" t="s">
        <v>7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G8" s="232"/>
      <c r="BS8" s="17" t="s">
        <v>7</v>
      </c>
    </row>
    <row r="9" spans="1:74" ht="14.45" customHeight="1">
      <c r="B9" s="20"/>
      <c r="AR9" s="20"/>
      <c r="BG9" s="232"/>
      <c r="BS9" s="17" t="s">
        <v>7</v>
      </c>
    </row>
    <row r="10" spans="1:74" ht="12" customHeight="1">
      <c r="B10" s="20"/>
      <c r="D10" s="27" t="s">
        <v>25</v>
      </c>
      <c r="AK10" s="27" t="s">
        <v>26</v>
      </c>
      <c r="AN10" s="25" t="s">
        <v>27</v>
      </c>
      <c r="AR10" s="20"/>
      <c r="BG10" s="232"/>
      <c r="BS10" s="17" t="s">
        <v>7</v>
      </c>
    </row>
    <row r="11" spans="1:74" ht="18.399999999999999" customHeight="1">
      <c r="B11" s="20"/>
      <c r="E11" s="25" t="s">
        <v>28</v>
      </c>
      <c r="AK11" s="27" t="s">
        <v>29</v>
      </c>
      <c r="AN11" s="25" t="s">
        <v>1</v>
      </c>
      <c r="AR11" s="20"/>
      <c r="BG11" s="232"/>
      <c r="BS11" s="17" t="s">
        <v>7</v>
      </c>
    </row>
    <row r="12" spans="1:74" ht="6.95" customHeight="1">
      <c r="B12" s="20"/>
      <c r="AR12" s="20"/>
      <c r="BG12" s="232"/>
      <c r="BS12" s="17" t="s">
        <v>7</v>
      </c>
    </row>
    <row r="13" spans="1:74" ht="12" customHeight="1">
      <c r="B13" s="20"/>
      <c r="D13" s="27" t="s">
        <v>30</v>
      </c>
      <c r="AK13" s="27" t="s">
        <v>26</v>
      </c>
      <c r="AN13" s="29" t="s">
        <v>31</v>
      </c>
      <c r="AR13" s="20"/>
      <c r="BG13" s="232"/>
      <c r="BS13" s="17" t="s">
        <v>7</v>
      </c>
    </row>
    <row r="14" spans="1:74" ht="12.75">
      <c r="B14" s="20"/>
      <c r="E14" s="237" t="s">
        <v>31</v>
      </c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  <c r="W14" s="238"/>
      <c r="X14" s="238"/>
      <c r="Y14" s="238"/>
      <c r="Z14" s="238"/>
      <c r="AA14" s="238"/>
      <c r="AB14" s="238"/>
      <c r="AC14" s="238"/>
      <c r="AD14" s="238"/>
      <c r="AE14" s="238"/>
      <c r="AF14" s="238"/>
      <c r="AG14" s="238"/>
      <c r="AH14" s="238"/>
      <c r="AI14" s="238"/>
      <c r="AJ14" s="238"/>
      <c r="AK14" s="27" t="s">
        <v>29</v>
      </c>
      <c r="AN14" s="29" t="s">
        <v>31</v>
      </c>
      <c r="AR14" s="20"/>
      <c r="BG14" s="232"/>
      <c r="BS14" s="17" t="s">
        <v>7</v>
      </c>
    </row>
    <row r="15" spans="1:74" ht="6.95" customHeight="1">
      <c r="B15" s="20"/>
      <c r="AR15" s="20"/>
      <c r="BG15" s="232"/>
      <c r="BS15" s="17" t="s">
        <v>4</v>
      </c>
    </row>
    <row r="16" spans="1:74" ht="12" customHeight="1">
      <c r="B16" s="20"/>
      <c r="D16" s="27" t="s">
        <v>32</v>
      </c>
      <c r="AK16" s="27" t="s">
        <v>26</v>
      </c>
      <c r="AN16" s="25" t="s">
        <v>33</v>
      </c>
      <c r="AR16" s="20"/>
      <c r="BG16" s="232"/>
      <c r="BS16" s="17" t="s">
        <v>4</v>
      </c>
    </row>
    <row r="17" spans="2:71" ht="18.399999999999999" customHeight="1">
      <c r="B17" s="20"/>
      <c r="E17" s="25" t="s">
        <v>34</v>
      </c>
      <c r="AK17" s="27" t="s">
        <v>29</v>
      </c>
      <c r="AN17" s="25" t="s">
        <v>35</v>
      </c>
      <c r="AR17" s="20"/>
      <c r="BG17" s="232"/>
      <c r="BS17" s="17" t="s">
        <v>5</v>
      </c>
    </row>
    <row r="18" spans="2:71" ht="6.95" customHeight="1">
      <c r="B18" s="20"/>
      <c r="AR18" s="20"/>
      <c r="BG18" s="232"/>
      <c r="BS18" s="17" t="s">
        <v>7</v>
      </c>
    </row>
    <row r="19" spans="2:71" ht="12" customHeight="1">
      <c r="B19" s="20"/>
      <c r="D19" s="27" t="s">
        <v>36</v>
      </c>
      <c r="AK19" s="27" t="s">
        <v>26</v>
      </c>
      <c r="AN19" s="25" t="s">
        <v>33</v>
      </c>
      <c r="AR19" s="20"/>
      <c r="BG19" s="232"/>
      <c r="BS19" s="17" t="s">
        <v>7</v>
      </c>
    </row>
    <row r="20" spans="2:71" ht="18.399999999999999" customHeight="1">
      <c r="B20" s="20"/>
      <c r="E20" s="25" t="s">
        <v>34</v>
      </c>
      <c r="AK20" s="27" t="s">
        <v>29</v>
      </c>
      <c r="AN20" s="25" t="s">
        <v>1</v>
      </c>
      <c r="AR20" s="20"/>
      <c r="BG20" s="232"/>
      <c r="BS20" s="17" t="s">
        <v>5</v>
      </c>
    </row>
    <row r="21" spans="2:71" ht="6.95" customHeight="1">
      <c r="B21" s="20"/>
      <c r="AR21" s="20"/>
      <c r="BG21" s="232"/>
    </row>
    <row r="22" spans="2:71" ht="12" customHeight="1">
      <c r="B22" s="20"/>
      <c r="D22" s="27" t="s">
        <v>37</v>
      </c>
      <c r="AR22" s="20"/>
      <c r="BG22" s="232"/>
    </row>
    <row r="23" spans="2:71" ht="16.5" customHeight="1">
      <c r="B23" s="20"/>
      <c r="E23" s="239" t="s">
        <v>1</v>
      </c>
      <c r="F23" s="239"/>
      <c r="G23" s="239"/>
      <c r="H23" s="239"/>
      <c r="I23" s="239"/>
      <c r="J23" s="239"/>
      <c r="K23" s="239"/>
      <c r="L23" s="239"/>
      <c r="M23" s="239"/>
      <c r="N23" s="239"/>
      <c r="O23" s="239"/>
      <c r="P23" s="239"/>
      <c r="Q23" s="239"/>
      <c r="R23" s="239"/>
      <c r="S23" s="239"/>
      <c r="T23" s="239"/>
      <c r="U23" s="239"/>
      <c r="V23" s="239"/>
      <c r="W23" s="239"/>
      <c r="X23" s="239"/>
      <c r="Y23" s="239"/>
      <c r="Z23" s="239"/>
      <c r="AA23" s="239"/>
      <c r="AB23" s="239"/>
      <c r="AC23" s="239"/>
      <c r="AD23" s="239"/>
      <c r="AE23" s="239"/>
      <c r="AF23" s="239"/>
      <c r="AG23" s="239"/>
      <c r="AH23" s="239"/>
      <c r="AI23" s="239"/>
      <c r="AJ23" s="239"/>
      <c r="AK23" s="239"/>
      <c r="AL23" s="239"/>
      <c r="AM23" s="239"/>
      <c r="AN23" s="239"/>
      <c r="AR23" s="20"/>
      <c r="BG23" s="232"/>
    </row>
    <row r="24" spans="2:71" ht="6.95" customHeight="1">
      <c r="B24" s="20"/>
      <c r="AR24" s="20"/>
      <c r="BG24" s="232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G25" s="232"/>
    </row>
    <row r="26" spans="2:71" ht="14.45" customHeight="1">
      <c r="B26" s="20"/>
      <c r="D26" s="32" t="s">
        <v>38</v>
      </c>
      <c r="AK26" s="240">
        <f>ROUND(AG94,2)</f>
        <v>0</v>
      </c>
      <c r="AL26" s="235"/>
      <c r="AM26" s="235"/>
      <c r="AN26" s="235"/>
      <c r="AO26" s="235"/>
      <c r="AR26" s="20"/>
      <c r="BG26" s="232"/>
    </row>
    <row r="27" spans="2:71" ht="12">
      <c r="B27" s="20"/>
      <c r="E27" s="34" t="s">
        <v>39</v>
      </c>
      <c r="AK27" s="241">
        <f>ROUND(AS94,2)</f>
        <v>0</v>
      </c>
      <c r="AL27" s="241"/>
      <c r="AM27" s="241"/>
      <c r="AN27" s="241"/>
      <c r="AO27" s="241"/>
      <c r="AR27" s="20"/>
      <c r="BG27" s="232"/>
    </row>
    <row r="28" spans="2:71" s="1" customFormat="1" ht="12">
      <c r="B28" s="36"/>
      <c r="E28" s="34" t="s">
        <v>40</v>
      </c>
      <c r="AK28" s="241">
        <f>ROUND(AT94,2)</f>
        <v>0</v>
      </c>
      <c r="AL28" s="241"/>
      <c r="AM28" s="241"/>
      <c r="AN28" s="241"/>
      <c r="AO28" s="241"/>
      <c r="AR28" s="36"/>
      <c r="BG28" s="232"/>
    </row>
    <row r="29" spans="2:71" s="1" customFormat="1" ht="14.45" customHeight="1">
      <c r="B29" s="36"/>
      <c r="D29" s="32" t="s">
        <v>41</v>
      </c>
      <c r="AK29" s="240">
        <f>ROUND(AG97, 2)</f>
        <v>0</v>
      </c>
      <c r="AL29" s="240"/>
      <c r="AM29" s="240"/>
      <c r="AN29" s="240"/>
      <c r="AO29" s="240"/>
      <c r="AR29" s="36"/>
      <c r="BG29" s="232"/>
    </row>
    <row r="30" spans="2:71" s="1" customFormat="1" ht="6.95" customHeight="1">
      <c r="B30" s="36"/>
      <c r="AR30" s="36"/>
      <c r="BG30" s="232"/>
    </row>
    <row r="31" spans="2:71" s="1" customFormat="1" ht="25.9" customHeight="1">
      <c r="B31" s="36"/>
      <c r="D31" s="37" t="s">
        <v>42</v>
      </c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242">
        <f>ROUND(AK26 + AK29, 2)</f>
        <v>0</v>
      </c>
      <c r="AL31" s="243"/>
      <c r="AM31" s="243"/>
      <c r="AN31" s="243"/>
      <c r="AO31" s="243"/>
      <c r="AR31" s="36"/>
      <c r="BG31" s="232"/>
    </row>
    <row r="32" spans="2:71" s="1" customFormat="1" ht="6.95" customHeight="1">
      <c r="B32" s="36"/>
      <c r="AR32" s="36"/>
      <c r="BG32" s="232"/>
    </row>
    <row r="33" spans="2:59" s="1" customFormat="1" ht="12.75">
      <c r="B33" s="36"/>
      <c r="L33" s="244" t="s">
        <v>43</v>
      </c>
      <c r="M33" s="244"/>
      <c r="N33" s="244"/>
      <c r="O33" s="244"/>
      <c r="P33" s="244"/>
      <c r="W33" s="244" t="s">
        <v>44</v>
      </c>
      <c r="X33" s="244"/>
      <c r="Y33" s="244"/>
      <c r="Z33" s="244"/>
      <c r="AA33" s="244"/>
      <c r="AB33" s="244"/>
      <c r="AC33" s="244"/>
      <c r="AD33" s="244"/>
      <c r="AE33" s="244"/>
      <c r="AK33" s="244" t="s">
        <v>45</v>
      </c>
      <c r="AL33" s="244"/>
      <c r="AM33" s="244"/>
      <c r="AN33" s="244"/>
      <c r="AO33" s="244"/>
      <c r="AR33" s="36"/>
      <c r="BG33" s="232"/>
    </row>
    <row r="34" spans="2:59" s="2" customFormat="1" ht="14.45" customHeight="1">
      <c r="B34" s="40"/>
      <c r="D34" s="27" t="s">
        <v>46</v>
      </c>
      <c r="F34" s="27" t="s">
        <v>47</v>
      </c>
      <c r="L34" s="245">
        <v>0.21</v>
      </c>
      <c r="M34" s="246"/>
      <c r="N34" s="246"/>
      <c r="O34" s="246"/>
      <c r="P34" s="246"/>
      <c r="W34" s="247">
        <f>ROUND(BB94 + SUM(CD97:CD101), 2)</f>
        <v>0</v>
      </c>
      <c r="X34" s="246"/>
      <c r="Y34" s="246"/>
      <c r="Z34" s="246"/>
      <c r="AA34" s="246"/>
      <c r="AB34" s="246"/>
      <c r="AC34" s="246"/>
      <c r="AD34" s="246"/>
      <c r="AE34" s="246"/>
      <c r="AK34" s="247">
        <f>ROUND(AX94 + SUM(BY97:BY101), 2)</f>
        <v>0</v>
      </c>
      <c r="AL34" s="246"/>
      <c r="AM34" s="246"/>
      <c r="AN34" s="246"/>
      <c r="AO34" s="246"/>
      <c r="AR34" s="40"/>
      <c r="BG34" s="233"/>
    </row>
    <row r="35" spans="2:59" s="2" customFormat="1" ht="14.45" customHeight="1">
      <c r="B35" s="40"/>
      <c r="F35" s="27" t="s">
        <v>48</v>
      </c>
      <c r="L35" s="245">
        <v>0.12</v>
      </c>
      <c r="M35" s="246"/>
      <c r="N35" s="246"/>
      <c r="O35" s="246"/>
      <c r="P35" s="246"/>
      <c r="W35" s="247">
        <f>ROUND(BC94 + SUM(CE97:CE101), 2)</f>
        <v>0</v>
      </c>
      <c r="X35" s="246"/>
      <c r="Y35" s="246"/>
      <c r="Z35" s="246"/>
      <c r="AA35" s="246"/>
      <c r="AB35" s="246"/>
      <c r="AC35" s="246"/>
      <c r="AD35" s="246"/>
      <c r="AE35" s="246"/>
      <c r="AK35" s="247">
        <f>ROUND(AY94 + SUM(BZ97:BZ101), 2)</f>
        <v>0</v>
      </c>
      <c r="AL35" s="246"/>
      <c r="AM35" s="246"/>
      <c r="AN35" s="246"/>
      <c r="AO35" s="246"/>
      <c r="AR35" s="40"/>
    </row>
    <row r="36" spans="2:59" s="2" customFormat="1" ht="14.45" hidden="1" customHeight="1">
      <c r="B36" s="40"/>
      <c r="F36" s="27" t="s">
        <v>49</v>
      </c>
      <c r="L36" s="245">
        <v>0.21</v>
      </c>
      <c r="M36" s="246"/>
      <c r="N36" s="246"/>
      <c r="O36" s="246"/>
      <c r="P36" s="246"/>
      <c r="W36" s="247">
        <f>ROUND(BD94 + SUM(CF97:CF101), 2)</f>
        <v>0</v>
      </c>
      <c r="X36" s="246"/>
      <c r="Y36" s="246"/>
      <c r="Z36" s="246"/>
      <c r="AA36" s="246"/>
      <c r="AB36" s="246"/>
      <c r="AC36" s="246"/>
      <c r="AD36" s="246"/>
      <c r="AE36" s="246"/>
      <c r="AK36" s="247">
        <v>0</v>
      </c>
      <c r="AL36" s="246"/>
      <c r="AM36" s="246"/>
      <c r="AN36" s="246"/>
      <c r="AO36" s="246"/>
      <c r="AR36" s="40"/>
    </row>
    <row r="37" spans="2:59" s="2" customFormat="1" ht="14.45" hidden="1" customHeight="1">
      <c r="B37" s="40"/>
      <c r="F37" s="27" t="s">
        <v>50</v>
      </c>
      <c r="L37" s="245">
        <v>0.12</v>
      </c>
      <c r="M37" s="246"/>
      <c r="N37" s="246"/>
      <c r="O37" s="246"/>
      <c r="P37" s="246"/>
      <c r="W37" s="247">
        <f>ROUND(BE94 + SUM(CG97:CG101), 2)</f>
        <v>0</v>
      </c>
      <c r="X37" s="246"/>
      <c r="Y37" s="246"/>
      <c r="Z37" s="246"/>
      <c r="AA37" s="246"/>
      <c r="AB37" s="246"/>
      <c r="AC37" s="246"/>
      <c r="AD37" s="246"/>
      <c r="AE37" s="246"/>
      <c r="AK37" s="247">
        <v>0</v>
      </c>
      <c r="AL37" s="246"/>
      <c r="AM37" s="246"/>
      <c r="AN37" s="246"/>
      <c r="AO37" s="246"/>
      <c r="AR37" s="40"/>
    </row>
    <row r="38" spans="2:59" s="2" customFormat="1" ht="14.45" hidden="1" customHeight="1">
      <c r="B38" s="40"/>
      <c r="F38" s="27" t="s">
        <v>51</v>
      </c>
      <c r="L38" s="245">
        <v>0</v>
      </c>
      <c r="M38" s="246"/>
      <c r="N38" s="246"/>
      <c r="O38" s="246"/>
      <c r="P38" s="246"/>
      <c r="W38" s="247">
        <f>ROUND(BF94 + SUM(CH97:CH101), 2)</f>
        <v>0</v>
      </c>
      <c r="X38" s="246"/>
      <c r="Y38" s="246"/>
      <c r="Z38" s="246"/>
      <c r="AA38" s="246"/>
      <c r="AB38" s="246"/>
      <c r="AC38" s="246"/>
      <c r="AD38" s="246"/>
      <c r="AE38" s="246"/>
      <c r="AK38" s="247">
        <v>0</v>
      </c>
      <c r="AL38" s="246"/>
      <c r="AM38" s="246"/>
      <c r="AN38" s="246"/>
      <c r="AO38" s="246"/>
      <c r="AR38" s="40"/>
    </row>
    <row r="39" spans="2:59" s="1" customFormat="1" ht="6.95" customHeight="1">
      <c r="B39" s="36"/>
      <c r="AR39" s="36"/>
    </row>
    <row r="40" spans="2:59" s="1" customFormat="1" ht="25.9" customHeight="1">
      <c r="B40" s="36"/>
      <c r="C40" s="41"/>
      <c r="D40" s="42" t="s">
        <v>52</v>
      </c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4" t="s">
        <v>53</v>
      </c>
      <c r="U40" s="43"/>
      <c r="V40" s="43"/>
      <c r="W40" s="43"/>
      <c r="X40" s="248" t="s">
        <v>54</v>
      </c>
      <c r="Y40" s="249"/>
      <c r="Z40" s="249"/>
      <c r="AA40" s="249"/>
      <c r="AB40" s="249"/>
      <c r="AC40" s="43"/>
      <c r="AD40" s="43"/>
      <c r="AE40" s="43"/>
      <c r="AF40" s="43"/>
      <c r="AG40" s="43"/>
      <c r="AH40" s="43"/>
      <c r="AI40" s="43"/>
      <c r="AJ40" s="43"/>
      <c r="AK40" s="250">
        <f>SUM(AK31:AK38)</f>
        <v>0</v>
      </c>
      <c r="AL40" s="249"/>
      <c r="AM40" s="249"/>
      <c r="AN40" s="249"/>
      <c r="AO40" s="251"/>
      <c r="AP40" s="41"/>
      <c r="AQ40" s="41"/>
      <c r="AR40" s="36"/>
    </row>
    <row r="41" spans="2:59" s="1" customFormat="1" ht="6.95" customHeight="1">
      <c r="B41" s="36"/>
      <c r="AR41" s="36"/>
    </row>
    <row r="42" spans="2:59" s="1" customFormat="1" ht="14.45" customHeight="1">
      <c r="B42" s="36"/>
      <c r="AR42" s="36"/>
    </row>
    <row r="43" spans="2:59" ht="14.45" customHeight="1">
      <c r="B43" s="20"/>
      <c r="AR43" s="20"/>
    </row>
    <row r="44" spans="2:59" ht="14.45" customHeight="1">
      <c r="B44" s="20"/>
      <c r="AR44" s="20"/>
    </row>
    <row r="45" spans="2:59" ht="14.45" customHeight="1">
      <c r="B45" s="20"/>
      <c r="AR45" s="20"/>
    </row>
    <row r="46" spans="2:59" ht="14.45" customHeight="1">
      <c r="B46" s="20"/>
      <c r="AR46" s="20"/>
    </row>
    <row r="47" spans="2:59" ht="14.45" customHeight="1">
      <c r="B47" s="20"/>
      <c r="AR47" s="20"/>
    </row>
    <row r="48" spans="2:59" ht="14.45" customHeight="1">
      <c r="B48" s="20"/>
      <c r="AR48" s="20"/>
    </row>
    <row r="49" spans="2:44" s="1" customFormat="1" ht="14.45" customHeight="1">
      <c r="B49" s="36"/>
      <c r="D49" s="45" t="s">
        <v>55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56</v>
      </c>
      <c r="AI49" s="46"/>
      <c r="AJ49" s="46"/>
      <c r="AK49" s="46"/>
      <c r="AL49" s="46"/>
      <c r="AM49" s="46"/>
      <c r="AN49" s="46"/>
      <c r="AO49" s="46"/>
      <c r="AR49" s="36"/>
    </row>
    <row r="50" spans="2:44" ht="11.25">
      <c r="B50" s="20"/>
      <c r="AR50" s="20"/>
    </row>
    <row r="51" spans="2:44" ht="11.25">
      <c r="B51" s="20"/>
      <c r="AR51" s="20"/>
    </row>
    <row r="52" spans="2:44" ht="11.25">
      <c r="B52" s="20"/>
      <c r="AR52" s="20"/>
    </row>
    <row r="53" spans="2:44" ht="11.25">
      <c r="B53" s="20"/>
      <c r="AR53" s="20"/>
    </row>
    <row r="54" spans="2:44" ht="11.25">
      <c r="B54" s="20"/>
      <c r="AR54" s="20"/>
    </row>
    <row r="55" spans="2:44" ht="11.25">
      <c r="B55" s="20"/>
      <c r="AR55" s="20"/>
    </row>
    <row r="56" spans="2:44" ht="11.25">
      <c r="B56" s="20"/>
      <c r="AR56" s="20"/>
    </row>
    <row r="57" spans="2:44" ht="11.25">
      <c r="B57" s="20"/>
      <c r="AR57" s="20"/>
    </row>
    <row r="58" spans="2:44" ht="11.25">
      <c r="B58" s="20"/>
      <c r="AR58" s="20"/>
    </row>
    <row r="59" spans="2:44" ht="11.25">
      <c r="B59" s="20"/>
      <c r="AR59" s="20"/>
    </row>
    <row r="60" spans="2:44" s="1" customFormat="1" ht="12.75">
      <c r="B60" s="36"/>
      <c r="D60" s="47" t="s">
        <v>57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47" t="s">
        <v>58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47" t="s">
        <v>57</v>
      </c>
      <c r="AI60" s="38"/>
      <c r="AJ60" s="38"/>
      <c r="AK60" s="38"/>
      <c r="AL60" s="38"/>
      <c r="AM60" s="47" t="s">
        <v>58</v>
      </c>
      <c r="AN60" s="38"/>
      <c r="AO60" s="38"/>
      <c r="AR60" s="36"/>
    </row>
    <row r="61" spans="2:44" ht="11.25">
      <c r="B61" s="20"/>
      <c r="AR61" s="20"/>
    </row>
    <row r="62" spans="2:44" ht="11.25">
      <c r="B62" s="20"/>
      <c r="AR62" s="20"/>
    </row>
    <row r="63" spans="2:44" ht="11.25">
      <c r="B63" s="20"/>
      <c r="AR63" s="20"/>
    </row>
    <row r="64" spans="2:44" s="1" customFormat="1" ht="12.75">
      <c r="B64" s="36"/>
      <c r="D64" s="45" t="s">
        <v>59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5" t="s">
        <v>60</v>
      </c>
      <c r="AI64" s="46"/>
      <c r="AJ64" s="46"/>
      <c r="AK64" s="46"/>
      <c r="AL64" s="46"/>
      <c r="AM64" s="46"/>
      <c r="AN64" s="46"/>
      <c r="AO64" s="46"/>
      <c r="AR64" s="36"/>
    </row>
    <row r="65" spans="2:44" ht="11.25">
      <c r="B65" s="20"/>
      <c r="AR65" s="20"/>
    </row>
    <row r="66" spans="2:44" ht="11.25">
      <c r="B66" s="20"/>
      <c r="AR66" s="20"/>
    </row>
    <row r="67" spans="2:44" ht="11.25">
      <c r="B67" s="20"/>
      <c r="AR67" s="20"/>
    </row>
    <row r="68" spans="2:44" ht="11.25">
      <c r="B68" s="20"/>
      <c r="AR68" s="20"/>
    </row>
    <row r="69" spans="2:44" ht="11.25">
      <c r="B69" s="20"/>
      <c r="AR69" s="20"/>
    </row>
    <row r="70" spans="2:44" ht="11.25">
      <c r="B70" s="20"/>
      <c r="AR70" s="20"/>
    </row>
    <row r="71" spans="2:44" ht="11.25">
      <c r="B71" s="20"/>
      <c r="AR71" s="20"/>
    </row>
    <row r="72" spans="2:44" ht="11.25">
      <c r="B72" s="20"/>
      <c r="AR72" s="20"/>
    </row>
    <row r="73" spans="2:44" ht="11.25">
      <c r="B73" s="20"/>
      <c r="AR73" s="20"/>
    </row>
    <row r="74" spans="2:44" ht="11.25">
      <c r="B74" s="20"/>
      <c r="AR74" s="20"/>
    </row>
    <row r="75" spans="2:44" s="1" customFormat="1" ht="12.75">
      <c r="B75" s="36"/>
      <c r="D75" s="47" t="s">
        <v>57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47" t="s">
        <v>58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47" t="s">
        <v>57</v>
      </c>
      <c r="AI75" s="38"/>
      <c r="AJ75" s="38"/>
      <c r="AK75" s="38"/>
      <c r="AL75" s="38"/>
      <c r="AM75" s="47" t="s">
        <v>58</v>
      </c>
      <c r="AN75" s="38"/>
      <c r="AO75" s="38"/>
      <c r="AR75" s="36"/>
    </row>
    <row r="76" spans="2:44" s="1" customFormat="1" ht="11.25">
      <c r="B76" s="36"/>
      <c r="AR76" s="36"/>
    </row>
    <row r="77" spans="2:44" s="1" customFormat="1" ht="6.95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6"/>
    </row>
    <row r="81" spans="1:90" s="1" customFormat="1" ht="6.95" customHeight="1"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6"/>
    </row>
    <row r="82" spans="1:90" s="1" customFormat="1" ht="24.95" customHeight="1">
      <c r="B82" s="36"/>
      <c r="C82" s="21" t="s">
        <v>61</v>
      </c>
      <c r="AR82" s="36"/>
    </row>
    <row r="83" spans="1:90" s="1" customFormat="1" ht="6.95" customHeight="1">
      <c r="B83" s="36"/>
      <c r="AR83" s="36"/>
    </row>
    <row r="84" spans="1:90" s="3" customFormat="1" ht="12" customHeight="1">
      <c r="B84" s="52"/>
      <c r="C84" s="27" t="s">
        <v>14</v>
      </c>
      <c r="L84" s="3" t="str">
        <f>K5</f>
        <v>12/19</v>
      </c>
      <c r="AR84" s="52"/>
    </row>
    <row r="85" spans="1:90" s="4" customFormat="1" ht="36.950000000000003" customHeight="1">
      <c r="B85" s="53"/>
      <c r="C85" s="54" t="s">
        <v>17</v>
      </c>
      <c r="L85" s="207" t="str">
        <f>K6</f>
        <v>PŘESTAVBA SOCIÁLNÍHO ZAŘÍZENÍ NA ZIMNÍM STADIONU V NEJDKU</v>
      </c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/>
      <c r="AF85" s="208"/>
      <c r="AG85" s="208"/>
      <c r="AH85" s="208"/>
      <c r="AI85" s="208"/>
      <c r="AJ85" s="208"/>
      <c r="AR85" s="53"/>
    </row>
    <row r="86" spans="1:90" s="1" customFormat="1" ht="6.95" customHeight="1">
      <c r="B86" s="36"/>
      <c r="AR86" s="36"/>
    </row>
    <row r="87" spans="1:90" s="1" customFormat="1" ht="12" customHeight="1">
      <c r="B87" s="36"/>
      <c r="C87" s="27" t="s">
        <v>21</v>
      </c>
      <c r="L87" s="55" t="str">
        <f>IF(K8="","",K8)</f>
        <v>Nejdek</v>
      </c>
      <c r="AI87" s="27" t="s">
        <v>23</v>
      </c>
      <c r="AM87" s="209" t="str">
        <f>IF(AN8= "","",AN8)</f>
        <v>18. 4. 2021</v>
      </c>
      <c r="AN87" s="209"/>
      <c r="AR87" s="36"/>
    </row>
    <row r="88" spans="1:90" s="1" customFormat="1" ht="6.95" customHeight="1">
      <c r="B88" s="36"/>
      <c r="AR88" s="36"/>
    </row>
    <row r="89" spans="1:90" s="1" customFormat="1" ht="25.7" customHeight="1">
      <c r="B89" s="36"/>
      <c r="C89" s="27" t="s">
        <v>25</v>
      </c>
      <c r="L89" s="3" t="str">
        <f>IF(E11= "","",E11)</f>
        <v>Město Nejdek, náměstí Karla IV. 239, 362 21 Nejdek</v>
      </c>
      <c r="AI89" s="27" t="s">
        <v>32</v>
      </c>
      <c r="AM89" s="210" t="str">
        <f>IF(E17="","",E17)</f>
        <v>Ing. Milan Snopek, Švabinského 1729 ,35601</v>
      </c>
      <c r="AN89" s="211"/>
      <c r="AO89" s="211"/>
      <c r="AP89" s="211"/>
      <c r="AR89" s="36"/>
      <c r="AS89" s="212" t="s">
        <v>62</v>
      </c>
      <c r="AT89" s="213"/>
      <c r="AU89" s="57"/>
      <c r="AV89" s="57"/>
      <c r="AW89" s="57"/>
      <c r="AX89" s="57"/>
      <c r="AY89" s="57"/>
      <c r="AZ89" s="57"/>
      <c r="BA89" s="57"/>
      <c r="BB89" s="57"/>
      <c r="BC89" s="57"/>
      <c r="BD89" s="57"/>
      <c r="BE89" s="57"/>
      <c r="BF89" s="58"/>
    </row>
    <row r="90" spans="1:90" s="1" customFormat="1" ht="25.7" customHeight="1">
      <c r="B90" s="36"/>
      <c r="C90" s="27" t="s">
        <v>30</v>
      </c>
      <c r="L90" s="3" t="str">
        <f>IF(E14= "Vyplň údaj","",E14)</f>
        <v/>
      </c>
      <c r="AI90" s="27" t="s">
        <v>36</v>
      </c>
      <c r="AM90" s="210" t="str">
        <f>IF(E20="","",E20)</f>
        <v>Ing. Milan Snopek, Švabinského 1729 ,35601</v>
      </c>
      <c r="AN90" s="211"/>
      <c r="AO90" s="211"/>
      <c r="AP90" s="211"/>
      <c r="AR90" s="36"/>
      <c r="AS90" s="214"/>
      <c r="AT90" s="215"/>
      <c r="BF90" s="60"/>
    </row>
    <row r="91" spans="1:90" s="1" customFormat="1" ht="10.9" customHeight="1">
      <c r="B91" s="36"/>
      <c r="AR91" s="36"/>
      <c r="AS91" s="214"/>
      <c r="AT91" s="215"/>
      <c r="BF91" s="60"/>
    </row>
    <row r="92" spans="1:90" s="1" customFormat="1" ht="29.25" customHeight="1">
      <c r="B92" s="36"/>
      <c r="C92" s="219" t="s">
        <v>63</v>
      </c>
      <c r="D92" s="217"/>
      <c r="E92" s="217"/>
      <c r="F92" s="217"/>
      <c r="G92" s="217"/>
      <c r="H92" s="61"/>
      <c r="I92" s="216" t="s">
        <v>64</v>
      </c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20" t="s">
        <v>65</v>
      </c>
      <c r="AH92" s="217"/>
      <c r="AI92" s="217"/>
      <c r="AJ92" s="217"/>
      <c r="AK92" s="217"/>
      <c r="AL92" s="217"/>
      <c r="AM92" s="217"/>
      <c r="AN92" s="216" t="s">
        <v>66</v>
      </c>
      <c r="AO92" s="217"/>
      <c r="AP92" s="218"/>
      <c r="AQ92" s="62" t="s">
        <v>67</v>
      </c>
      <c r="AR92" s="36"/>
      <c r="AS92" s="63" t="s">
        <v>68</v>
      </c>
      <c r="AT92" s="64" t="s">
        <v>69</v>
      </c>
      <c r="AU92" s="64" t="s">
        <v>70</v>
      </c>
      <c r="AV92" s="64" t="s">
        <v>71</v>
      </c>
      <c r="AW92" s="64" t="s">
        <v>72</v>
      </c>
      <c r="AX92" s="64" t="s">
        <v>73</v>
      </c>
      <c r="AY92" s="64" t="s">
        <v>74</v>
      </c>
      <c r="AZ92" s="64" t="s">
        <v>75</v>
      </c>
      <c r="BA92" s="64" t="s">
        <v>76</v>
      </c>
      <c r="BB92" s="64" t="s">
        <v>77</v>
      </c>
      <c r="BC92" s="64" t="s">
        <v>78</v>
      </c>
      <c r="BD92" s="64" t="s">
        <v>79</v>
      </c>
      <c r="BE92" s="64" t="s">
        <v>80</v>
      </c>
      <c r="BF92" s="65" t="s">
        <v>81</v>
      </c>
    </row>
    <row r="93" spans="1:90" s="1" customFormat="1" ht="10.9" customHeight="1">
      <c r="B93" s="36"/>
      <c r="AR93" s="36"/>
      <c r="AS93" s="66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7"/>
      <c r="BE93" s="57"/>
      <c r="BF93" s="58"/>
    </row>
    <row r="94" spans="1:90" s="5" customFormat="1" ht="32.450000000000003" customHeight="1">
      <c r="B94" s="67"/>
      <c r="C94" s="68" t="s">
        <v>82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28">
        <f>ROUND(AG95,2)</f>
        <v>0</v>
      </c>
      <c r="AH94" s="228"/>
      <c r="AI94" s="228"/>
      <c r="AJ94" s="228"/>
      <c r="AK94" s="228"/>
      <c r="AL94" s="228"/>
      <c r="AM94" s="228"/>
      <c r="AN94" s="229">
        <f>SUM(AG94,AV94)</f>
        <v>0</v>
      </c>
      <c r="AO94" s="229"/>
      <c r="AP94" s="229"/>
      <c r="AQ94" s="71" t="s">
        <v>1</v>
      </c>
      <c r="AR94" s="67"/>
      <c r="AS94" s="72">
        <f>ROUND(AS95,2)</f>
        <v>0</v>
      </c>
      <c r="AT94" s="73">
        <f>ROUND(AT95,2)</f>
        <v>0</v>
      </c>
      <c r="AU94" s="74">
        <f>ROUND(AU95,2)</f>
        <v>0</v>
      </c>
      <c r="AV94" s="74">
        <f>ROUND(SUM(AX94:AY94),2)</f>
        <v>0</v>
      </c>
      <c r="AW94" s="75">
        <f>ROUND(AW95,5)</f>
        <v>0</v>
      </c>
      <c r="AX94" s="74">
        <f>ROUND(BB94*L34,2)</f>
        <v>0</v>
      </c>
      <c r="AY94" s="74">
        <f>ROUND(BC94*L35,2)</f>
        <v>0</v>
      </c>
      <c r="AZ94" s="74">
        <f>ROUND(BD94*L34,2)</f>
        <v>0</v>
      </c>
      <c r="BA94" s="74">
        <f>ROUND(BE94*L35,2)</f>
        <v>0</v>
      </c>
      <c r="BB94" s="74">
        <f>ROUND(BB95,2)</f>
        <v>0</v>
      </c>
      <c r="BC94" s="74">
        <f>ROUND(BC95,2)</f>
        <v>0</v>
      </c>
      <c r="BD94" s="74">
        <f>ROUND(BD95,2)</f>
        <v>0</v>
      </c>
      <c r="BE94" s="74">
        <f>ROUND(BE95,2)</f>
        <v>0</v>
      </c>
      <c r="BF94" s="76">
        <f>ROUND(BF95,2)</f>
        <v>0</v>
      </c>
      <c r="BS94" s="77" t="s">
        <v>83</v>
      </c>
      <c r="BT94" s="77" t="s">
        <v>84</v>
      </c>
      <c r="BV94" s="77" t="s">
        <v>85</v>
      </c>
      <c r="BW94" s="77" t="s">
        <v>6</v>
      </c>
      <c r="BX94" s="77" t="s">
        <v>86</v>
      </c>
      <c r="CL94" s="77" t="s">
        <v>1</v>
      </c>
    </row>
    <row r="95" spans="1:90" s="6" customFormat="1" ht="24.75" customHeight="1">
      <c r="A95" s="78" t="s">
        <v>35</v>
      </c>
      <c r="B95" s="79"/>
      <c r="C95" s="80"/>
      <c r="D95" s="223" t="s">
        <v>15</v>
      </c>
      <c r="E95" s="223"/>
      <c r="F95" s="223"/>
      <c r="G95" s="223"/>
      <c r="H95" s="223"/>
      <c r="I95" s="81"/>
      <c r="J95" s="223" t="s">
        <v>18</v>
      </c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23"/>
      <c r="Z95" s="223"/>
      <c r="AA95" s="223"/>
      <c r="AB95" s="223"/>
      <c r="AC95" s="223"/>
      <c r="AD95" s="223"/>
      <c r="AE95" s="223"/>
      <c r="AF95" s="223"/>
      <c r="AG95" s="221">
        <f>'12-19 - PŘESTAVBA SOCIÁLN...'!K32</f>
        <v>0</v>
      </c>
      <c r="AH95" s="222"/>
      <c r="AI95" s="222"/>
      <c r="AJ95" s="222"/>
      <c r="AK95" s="222"/>
      <c r="AL95" s="222"/>
      <c r="AM95" s="222"/>
      <c r="AN95" s="221">
        <f>SUM(AG95,AV95)</f>
        <v>0</v>
      </c>
      <c r="AO95" s="222"/>
      <c r="AP95" s="222"/>
      <c r="AQ95" s="82" t="s">
        <v>87</v>
      </c>
      <c r="AR95" s="79"/>
      <c r="AS95" s="83">
        <f>'12-19 - PŘESTAVBA SOCIÁLN...'!K29</f>
        <v>0</v>
      </c>
      <c r="AT95" s="84">
        <f>'12-19 - PŘESTAVBA SOCIÁLN...'!K30</f>
        <v>0</v>
      </c>
      <c r="AU95" s="84">
        <v>0</v>
      </c>
      <c r="AV95" s="84">
        <f>ROUND(SUM(AX95:AY95),2)</f>
        <v>0</v>
      </c>
      <c r="AW95" s="85">
        <f>'12-19 - PŘESTAVBA SOCIÁLN...'!T147</f>
        <v>0</v>
      </c>
      <c r="AX95" s="84">
        <f>'12-19 - PŘESTAVBA SOCIÁLN...'!K35</f>
        <v>0</v>
      </c>
      <c r="AY95" s="84">
        <f>'12-19 - PŘESTAVBA SOCIÁLN...'!K36</f>
        <v>0</v>
      </c>
      <c r="AZ95" s="84">
        <f>'12-19 - PŘESTAVBA SOCIÁLN...'!K37</f>
        <v>0</v>
      </c>
      <c r="BA95" s="84">
        <f>'12-19 - PŘESTAVBA SOCIÁLN...'!K38</f>
        <v>0</v>
      </c>
      <c r="BB95" s="84">
        <f>'12-19 - PŘESTAVBA SOCIÁLN...'!F35</f>
        <v>0</v>
      </c>
      <c r="BC95" s="84">
        <f>'12-19 - PŘESTAVBA SOCIÁLN...'!F36</f>
        <v>0</v>
      </c>
      <c r="BD95" s="84">
        <f>'12-19 - PŘESTAVBA SOCIÁLN...'!F37</f>
        <v>0</v>
      </c>
      <c r="BE95" s="84">
        <f>'12-19 - PŘESTAVBA SOCIÁLN...'!F38</f>
        <v>0</v>
      </c>
      <c r="BF95" s="86">
        <f>'12-19 - PŘESTAVBA SOCIÁLN...'!F39</f>
        <v>0</v>
      </c>
      <c r="BT95" s="87" t="s">
        <v>88</v>
      </c>
      <c r="BU95" s="87" t="s">
        <v>89</v>
      </c>
      <c r="BV95" s="87" t="s">
        <v>85</v>
      </c>
      <c r="BW95" s="87" t="s">
        <v>6</v>
      </c>
      <c r="BX95" s="87" t="s">
        <v>86</v>
      </c>
      <c r="CL95" s="87" t="s">
        <v>1</v>
      </c>
    </row>
    <row r="96" spans="1:90" ht="11.25">
      <c r="B96" s="20"/>
      <c r="AR96" s="20"/>
    </row>
    <row r="97" spans="2:89" s="1" customFormat="1" ht="30" customHeight="1">
      <c r="B97" s="36"/>
      <c r="C97" s="68" t="s">
        <v>90</v>
      </c>
      <c r="AG97" s="229">
        <f>ROUND(SUM(AG98:AG101), 2)</f>
        <v>0</v>
      </c>
      <c r="AH97" s="229"/>
      <c r="AI97" s="229"/>
      <c r="AJ97" s="229"/>
      <c r="AK97" s="229"/>
      <c r="AL97" s="229"/>
      <c r="AM97" s="229"/>
      <c r="AN97" s="229">
        <f>ROUND(SUM(AN98:AN101), 2)</f>
        <v>0</v>
      </c>
      <c r="AO97" s="229"/>
      <c r="AP97" s="229"/>
      <c r="AQ97" s="88"/>
      <c r="AR97" s="36"/>
      <c r="AS97" s="63" t="s">
        <v>91</v>
      </c>
      <c r="AT97" s="64" t="s">
        <v>92</v>
      </c>
      <c r="AU97" s="64" t="s">
        <v>46</v>
      </c>
      <c r="AV97" s="65" t="s">
        <v>71</v>
      </c>
    </row>
    <row r="98" spans="2:89" s="1" customFormat="1" ht="19.899999999999999" customHeight="1">
      <c r="B98" s="36"/>
      <c r="D98" s="226" t="s">
        <v>93</v>
      </c>
      <c r="E98" s="226"/>
      <c r="F98" s="226"/>
      <c r="G98" s="226"/>
      <c r="H98" s="226"/>
      <c r="I98" s="226"/>
      <c r="J98" s="226"/>
      <c r="K98" s="226"/>
      <c r="L98" s="226"/>
      <c r="M98" s="226"/>
      <c r="N98" s="226"/>
      <c r="O98" s="226"/>
      <c r="P98" s="226"/>
      <c r="Q98" s="226"/>
      <c r="R98" s="226"/>
      <c r="S98" s="226"/>
      <c r="T98" s="226"/>
      <c r="U98" s="226"/>
      <c r="V98" s="226"/>
      <c r="W98" s="226"/>
      <c r="X98" s="226"/>
      <c r="Y98" s="226"/>
      <c r="Z98" s="226"/>
      <c r="AA98" s="226"/>
      <c r="AB98" s="226"/>
      <c r="AG98" s="224">
        <f>ROUND(AG94 * AS98, 2)</f>
        <v>0</v>
      </c>
      <c r="AH98" s="225"/>
      <c r="AI98" s="225"/>
      <c r="AJ98" s="225"/>
      <c r="AK98" s="225"/>
      <c r="AL98" s="225"/>
      <c r="AM98" s="225"/>
      <c r="AN98" s="225">
        <f>ROUND(AG98 + AV98, 2)</f>
        <v>0</v>
      </c>
      <c r="AO98" s="225"/>
      <c r="AP98" s="225"/>
      <c r="AR98" s="36"/>
      <c r="AS98" s="91">
        <v>0</v>
      </c>
      <c r="AT98" s="92" t="s">
        <v>94</v>
      </c>
      <c r="AU98" s="92" t="s">
        <v>47</v>
      </c>
      <c r="AV98" s="93">
        <f>ROUND(IF(AU98="základní",AG98*L34,IF(AU98="snížená",AG98*L35,0)), 2)</f>
        <v>0</v>
      </c>
      <c r="BV98" s="17" t="s">
        <v>95</v>
      </c>
      <c r="BY98" s="94">
        <f>IF(AU98="základní",AV98,0)</f>
        <v>0</v>
      </c>
      <c r="BZ98" s="94">
        <f>IF(AU98="snížená",AV98,0)</f>
        <v>0</v>
      </c>
      <c r="CA98" s="94">
        <v>0</v>
      </c>
      <c r="CB98" s="94">
        <v>0</v>
      </c>
      <c r="CC98" s="94">
        <v>0</v>
      </c>
      <c r="CD98" s="94">
        <f>IF(AU98="základní",AG98,0)</f>
        <v>0</v>
      </c>
      <c r="CE98" s="94">
        <f>IF(AU98="snížená",AG98,0)</f>
        <v>0</v>
      </c>
      <c r="CF98" s="94">
        <f>IF(AU98="zákl. přenesená",AG98,0)</f>
        <v>0</v>
      </c>
      <c r="CG98" s="94">
        <f>IF(AU98="sníž. přenesená",AG98,0)</f>
        <v>0</v>
      </c>
      <c r="CH98" s="94">
        <f>IF(AU98="nulová",AG98,0)</f>
        <v>0</v>
      </c>
      <c r="CI98" s="17">
        <f>IF(AU98="základní",1,IF(AU98="snížená",2,IF(AU98="zákl. přenesená",4,IF(AU98="sníž. přenesená",5,3))))</f>
        <v>1</v>
      </c>
      <c r="CJ98" s="17">
        <f>IF(AT98="stavební čast",1,IF(AT98="investiční čast",2,3))</f>
        <v>1</v>
      </c>
      <c r="CK98" s="17" t="str">
        <f>IF(D98="Vyplň vlastní","","x")</f>
        <v>x</v>
      </c>
    </row>
    <row r="99" spans="2:89" s="1" customFormat="1" ht="19.899999999999999" customHeight="1">
      <c r="B99" s="36"/>
      <c r="D99" s="227" t="s">
        <v>96</v>
      </c>
      <c r="E99" s="226"/>
      <c r="F99" s="226"/>
      <c r="G99" s="226"/>
      <c r="H99" s="226"/>
      <c r="I99" s="226"/>
      <c r="J99" s="226"/>
      <c r="K99" s="226"/>
      <c r="L99" s="226"/>
      <c r="M99" s="226"/>
      <c r="N99" s="226"/>
      <c r="O99" s="226"/>
      <c r="P99" s="226"/>
      <c r="Q99" s="226"/>
      <c r="R99" s="226"/>
      <c r="S99" s="226"/>
      <c r="T99" s="226"/>
      <c r="U99" s="226"/>
      <c r="V99" s="226"/>
      <c r="W99" s="226"/>
      <c r="X99" s="226"/>
      <c r="Y99" s="226"/>
      <c r="Z99" s="226"/>
      <c r="AA99" s="226"/>
      <c r="AB99" s="226"/>
      <c r="AG99" s="224">
        <f>ROUND(AG94 * AS99, 2)</f>
        <v>0</v>
      </c>
      <c r="AH99" s="225"/>
      <c r="AI99" s="225"/>
      <c r="AJ99" s="225"/>
      <c r="AK99" s="225"/>
      <c r="AL99" s="225"/>
      <c r="AM99" s="225"/>
      <c r="AN99" s="225">
        <f>ROUND(AG99 + AV99, 2)</f>
        <v>0</v>
      </c>
      <c r="AO99" s="225"/>
      <c r="AP99" s="225"/>
      <c r="AR99" s="36"/>
      <c r="AS99" s="91">
        <v>0</v>
      </c>
      <c r="AT99" s="92" t="s">
        <v>94</v>
      </c>
      <c r="AU99" s="92" t="s">
        <v>47</v>
      </c>
      <c r="AV99" s="93">
        <f>ROUND(IF(AU99="základní",AG99*L34,IF(AU99="snížená",AG99*L35,0)), 2)</f>
        <v>0</v>
      </c>
      <c r="BV99" s="17" t="s">
        <v>97</v>
      </c>
      <c r="BY99" s="94">
        <f>IF(AU99="základní",AV99,0)</f>
        <v>0</v>
      </c>
      <c r="BZ99" s="94">
        <f>IF(AU99="snížená",AV99,0)</f>
        <v>0</v>
      </c>
      <c r="CA99" s="94">
        <v>0</v>
      </c>
      <c r="CB99" s="94">
        <v>0</v>
      </c>
      <c r="CC99" s="94">
        <v>0</v>
      </c>
      <c r="CD99" s="94">
        <f>IF(AU99="základní",AG99,0)</f>
        <v>0</v>
      </c>
      <c r="CE99" s="94">
        <f>IF(AU99="snížená",AG99,0)</f>
        <v>0</v>
      </c>
      <c r="CF99" s="94">
        <f>IF(AU99="zákl. přenesená",AG99,0)</f>
        <v>0</v>
      </c>
      <c r="CG99" s="94">
        <f>IF(AU99="sníž. přenesená",AG99,0)</f>
        <v>0</v>
      </c>
      <c r="CH99" s="94">
        <f>IF(AU99="nulová",AG99,0)</f>
        <v>0</v>
      </c>
      <c r="CI99" s="17">
        <f>IF(AU99="základní",1,IF(AU99="snížená",2,IF(AU99="zákl. přenesená",4,IF(AU99="sníž. přenesená",5,3))))</f>
        <v>1</v>
      </c>
      <c r="CJ99" s="17">
        <f>IF(AT99="stavební čast",1,IF(AT99="investiční čast",2,3))</f>
        <v>1</v>
      </c>
      <c r="CK99" s="17" t="str">
        <f>IF(D99="Vyplň vlastní","","x")</f>
        <v/>
      </c>
    </row>
    <row r="100" spans="2:89" s="1" customFormat="1" ht="19.899999999999999" customHeight="1">
      <c r="B100" s="36"/>
      <c r="D100" s="227" t="s">
        <v>96</v>
      </c>
      <c r="E100" s="226"/>
      <c r="F100" s="226"/>
      <c r="G100" s="226"/>
      <c r="H100" s="226"/>
      <c r="I100" s="226"/>
      <c r="J100" s="226"/>
      <c r="K100" s="226"/>
      <c r="L100" s="226"/>
      <c r="M100" s="226"/>
      <c r="N100" s="226"/>
      <c r="O100" s="226"/>
      <c r="P100" s="226"/>
      <c r="Q100" s="226"/>
      <c r="R100" s="226"/>
      <c r="S100" s="226"/>
      <c r="T100" s="226"/>
      <c r="U100" s="226"/>
      <c r="V100" s="226"/>
      <c r="W100" s="226"/>
      <c r="X100" s="226"/>
      <c r="Y100" s="226"/>
      <c r="Z100" s="226"/>
      <c r="AA100" s="226"/>
      <c r="AB100" s="226"/>
      <c r="AG100" s="224">
        <f>ROUND(AG94 * AS100, 2)</f>
        <v>0</v>
      </c>
      <c r="AH100" s="225"/>
      <c r="AI100" s="225"/>
      <c r="AJ100" s="225"/>
      <c r="AK100" s="225"/>
      <c r="AL100" s="225"/>
      <c r="AM100" s="225"/>
      <c r="AN100" s="225">
        <f>ROUND(AG100 + AV100, 2)</f>
        <v>0</v>
      </c>
      <c r="AO100" s="225"/>
      <c r="AP100" s="225"/>
      <c r="AR100" s="36"/>
      <c r="AS100" s="91">
        <v>0</v>
      </c>
      <c r="AT100" s="92" t="s">
        <v>94</v>
      </c>
      <c r="AU100" s="92" t="s">
        <v>47</v>
      </c>
      <c r="AV100" s="93">
        <f>ROUND(IF(AU100="základní",AG100*L34,IF(AU100="snížená",AG100*L35,0)), 2)</f>
        <v>0</v>
      </c>
      <c r="BV100" s="17" t="s">
        <v>97</v>
      </c>
      <c r="BY100" s="94">
        <f>IF(AU100="základní",AV100,0)</f>
        <v>0</v>
      </c>
      <c r="BZ100" s="94">
        <f>IF(AU100="snížená",AV100,0)</f>
        <v>0</v>
      </c>
      <c r="CA100" s="94">
        <v>0</v>
      </c>
      <c r="CB100" s="94">
        <v>0</v>
      </c>
      <c r="CC100" s="94">
        <v>0</v>
      </c>
      <c r="CD100" s="94">
        <f>IF(AU100="základní",AG100,0)</f>
        <v>0</v>
      </c>
      <c r="CE100" s="94">
        <f>IF(AU100="snížená",AG100,0)</f>
        <v>0</v>
      </c>
      <c r="CF100" s="94">
        <f>IF(AU100="zákl. přenesená",AG100,0)</f>
        <v>0</v>
      </c>
      <c r="CG100" s="94">
        <f>IF(AU100="sníž. přenesená",AG100,0)</f>
        <v>0</v>
      </c>
      <c r="CH100" s="94">
        <f>IF(AU100="nulová",AG100,0)</f>
        <v>0</v>
      </c>
      <c r="CI100" s="17">
        <f>IF(AU100="základní",1,IF(AU100="snížená",2,IF(AU100="zákl. přenesená",4,IF(AU100="sníž. přenesená",5,3))))</f>
        <v>1</v>
      </c>
      <c r="CJ100" s="17">
        <f>IF(AT100="stavební čast",1,IF(AT100="investiční čast",2,3))</f>
        <v>1</v>
      </c>
      <c r="CK100" s="17" t="str">
        <f>IF(D100="Vyplň vlastní","","x")</f>
        <v/>
      </c>
    </row>
    <row r="101" spans="2:89" s="1" customFormat="1" ht="19.899999999999999" customHeight="1">
      <c r="B101" s="36"/>
      <c r="D101" s="227" t="s">
        <v>96</v>
      </c>
      <c r="E101" s="226"/>
      <c r="F101" s="226"/>
      <c r="G101" s="226"/>
      <c r="H101" s="226"/>
      <c r="I101" s="226"/>
      <c r="J101" s="226"/>
      <c r="K101" s="226"/>
      <c r="L101" s="226"/>
      <c r="M101" s="226"/>
      <c r="N101" s="226"/>
      <c r="O101" s="226"/>
      <c r="P101" s="226"/>
      <c r="Q101" s="226"/>
      <c r="R101" s="226"/>
      <c r="S101" s="226"/>
      <c r="T101" s="226"/>
      <c r="U101" s="226"/>
      <c r="V101" s="226"/>
      <c r="W101" s="226"/>
      <c r="X101" s="226"/>
      <c r="Y101" s="226"/>
      <c r="Z101" s="226"/>
      <c r="AA101" s="226"/>
      <c r="AB101" s="226"/>
      <c r="AG101" s="224">
        <f>ROUND(AG94 * AS101, 2)</f>
        <v>0</v>
      </c>
      <c r="AH101" s="225"/>
      <c r="AI101" s="225"/>
      <c r="AJ101" s="225"/>
      <c r="AK101" s="225"/>
      <c r="AL101" s="225"/>
      <c r="AM101" s="225"/>
      <c r="AN101" s="225">
        <f>ROUND(AG101 + AV101, 2)</f>
        <v>0</v>
      </c>
      <c r="AO101" s="225"/>
      <c r="AP101" s="225"/>
      <c r="AR101" s="36"/>
      <c r="AS101" s="95">
        <v>0</v>
      </c>
      <c r="AT101" s="96" t="s">
        <v>94</v>
      </c>
      <c r="AU101" s="96" t="s">
        <v>47</v>
      </c>
      <c r="AV101" s="97">
        <f>ROUND(IF(AU101="základní",AG101*L34,IF(AU101="snížená",AG101*L35,0)), 2)</f>
        <v>0</v>
      </c>
      <c r="BV101" s="17" t="s">
        <v>97</v>
      </c>
      <c r="BY101" s="94">
        <f>IF(AU101="základní",AV101,0)</f>
        <v>0</v>
      </c>
      <c r="BZ101" s="94">
        <f>IF(AU101="snížená",AV101,0)</f>
        <v>0</v>
      </c>
      <c r="CA101" s="94">
        <v>0</v>
      </c>
      <c r="CB101" s="94">
        <v>0</v>
      </c>
      <c r="CC101" s="94">
        <v>0</v>
      </c>
      <c r="CD101" s="94">
        <f>IF(AU101="základní",AG101,0)</f>
        <v>0</v>
      </c>
      <c r="CE101" s="94">
        <f>IF(AU101="snížená",AG101,0)</f>
        <v>0</v>
      </c>
      <c r="CF101" s="94">
        <f>IF(AU101="zákl. přenesená",AG101,0)</f>
        <v>0</v>
      </c>
      <c r="CG101" s="94">
        <f>IF(AU101="sníž. přenesená",AG101,0)</f>
        <v>0</v>
      </c>
      <c r="CH101" s="94">
        <f>IF(AU101="nulová",AG101,0)</f>
        <v>0</v>
      </c>
      <c r="CI101" s="17">
        <f>IF(AU101="základní",1,IF(AU101="snížená",2,IF(AU101="zákl. přenesená",4,IF(AU101="sníž. přenesená",5,3))))</f>
        <v>1</v>
      </c>
      <c r="CJ101" s="17">
        <f>IF(AT101="stavební čast",1,IF(AT101="investiční čast",2,3))</f>
        <v>1</v>
      </c>
      <c r="CK101" s="17" t="str">
        <f>IF(D101="Vyplň vlastní","","x")</f>
        <v/>
      </c>
    </row>
    <row r="102" spans="2:89" s="1" customFormat="1" ht="10.9" customHeight="1">
      <c r="B102" s="36"/>
      <c r="AR102" s="36"/>
    </row>
    <row r="103" spans="2:89" s="1" customFormat="1" ht="30" customHeight="1">
      <c r="B103" s="36"/>
      <c r="C103" s="98" t="s">
        <v>98</v>
      </c>
      <c r="D103" s="99"/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9"/>
      <c r="Z103" s="99"/>
      <c r="AA103" s="99"/>
      <c r="AB103" s="99"/>
      <c r="AC103" s="99"/>
      <c r="AD103" s="99"/>
      <c r="AE103" s="99"/>
      <c r="AF103" s="99"/>
      <c r="AG103" s="230">
        <f>ROUND(AG94 + AG97, 2)</f>
        <v>0</v>
      </c>
      <c r="AH103" s="230"/>
      <c r="AI103" s="230"/>
      <c r="AJ103" s="230"/>
      <c r="AK103" s="230"/>
      <c r="AL103" s="230"/>
      <c r="AM103" s="230"/>
      <c r="AN103" s="230">
        <f>ROUND(AN94 + AN97, 2)</f>
        <v>0</v>
      </c>
      <c r="AO103" s="230"/>
      <c r="AP103" s="230"/>
      <c r="AQ103" s="99"/>
      <c r="AR103" s="36"/>
    </row>
    <row r="104" spans="2:89" s="1" customFormat="1" ht="6.95" customHeight="1"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36"/>
    </row>
  </sheetData>
  <sheetProtection algorithmName="SHA-512" hashValue="WL4jNQbuVdnHd/nQbez3eJ8cjvzGCeS5RnQCtWbZ11f5KSFpsAmOzGvTQBinGSSGHTDwiM42GGwALE5H3iODaw==" saltValue="UzyKLRDBZDDyYTGb1eVCAao8XK0zuJQ33ZCfD47A2jv6a/hUorM+fHuAaOVJ34HmGo/dYKha9ARPML8SqXHC3w==" spinCount="100000" sheet="1" objects="1" scenarios="1" formatColumns="0" formatRows="0"/>
  <mergeCells count="62">
    <mergeCell ref="AR2:BG2"/>
    <mergeCell ref="AK38:AO38"/>
    <mergeCell ref="W38:AE38"/>
    <mergeCell ref="L38:P38"/>
    <mergeCell ref="X40:AB40"/>
    <mergeCell ref="AK40:AO40"/>
    <mergeCell ref="W36:AE36"/>
    <mergeCell ref="L36:P36"/>
    <mergeCell ref="AK36:AO36"/>
    <mergeCell ref="AK37:AO37"/>
    <mergeCell ref="L37:P37"/>
    <mergeCell ref="W37:AE37"/>
    <mergeCell ref="AK33:AO33"/>
    <mergeCell ref="L34:P34"/>
    <mergeCell ref="W34:AE34"/>
    <mergeCell ref="AK34:AO34"/>
    <mergeCell ref="L35:P35"/>
    <mergeCell ref="AK35:AO35"/>
    <mergeCell ref="W35:AE35"/>
    <mergeCell ref="AG97:AM97"/>
    <mergeCell ref="AN97:AP97"/>
    <mergeCell ref="AG103:AM103"/>
    <mergeCell ref="AN103:AP103"/>
    <mergeCell ref="BG5:BG34"/>
    <mergeCell ref="K5:AJ5"/>
    <mergeCell ref="K6:AJ6"/>
    <mergeCell ref="E14:AJ14"/>
    <mergeCell ref="E23:AN23"/>
    <mergeCell ref="AK26:AO26"/>
    <mergeCell ref="AK27:AO27"/>
    <mergeCell ref="AK28:AO28"/>
    <mergeCell ref="AK29:AO29"/>
    <mergeCell ref="AK31:AO31"/>
    <mergeCell ref="L33:P33"/>
    <mergeCell ref="W33:AE33"/>
    <mergeCell ref="D100:AB100"/>
    <mergeCell ref="AG100:AM100"/>
    <mergeCell ref="AN100:AP100"/>
    <mergeCell ref="D101:AB101"/>
    <mergeCell ref="AG101:AM101"/>
    <mergeCell ref="AN101:AP101"/>
    <mergeCell ref="AG98:AM98"/>
    <mergeCell ref="D98:AB98"/>
    <mergeCell ref="AN98:AP98"/>
    <mergeCell ref="AN99:AP99"/>
    <mergeCell ref="D99:AB99"/>
    <mergeCell ref="AG99:AM99"/>
    <mergeCell ref="AN92:AP92"/>
    <mergeCell ref="C92:G92"/>
    <mergeCell ref="I92:AF92"/>
    <mergeCell ref="AG92:AM92"/>
    <mergeCell ref="AG95:AM95"/>
    <mergeCell ref="J95:AF95"/>
    <mergeCell ref="D95:H95"/>
    <mergeCell ref="AN95:AP95"/>
    <mergeCell ref="AG94:AM94"/>
    <mergeCell ref="AN94:AP94"/>
    <mergeCell ref="L85:AJ85"/>
    <mergeCell ref="AM87:AN87"/>
    <mergeCell ref="AM89:AP89"/>
    <mergeCell ref="AS89:AT91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97:AU101" xr:uid="{00000000-0002-0000-0000-000000000000}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 xr:uid="{00000000-0002-0000-0000-000001000000}">
      <formula1>"stavební čast, technologická čast, investiční čast"</formula1>
    </dataValidation>
  </dataValidations>
  <hyperlinks>
    <hyperlink ref="A95" location="'12-19 - PŘESTAVBA SOCIÁLN...'!C2" display="/" xr:uid="{00000000-0004-0000-0000-000000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78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T2" s="17" t="s">
        <v>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AT3" s="17" t="s">
        <v>99</v>
      </c>
    </row>
    <row r="4" spans="2:46" ht="24.95" customHeight="1">
      <c r="B4" s="20"/>
      <c r="D4" s="21" t="s">
        <v>100</v>
      </c>
      <c r="M4" s="20"/>
      <c r="N4" s="101" t="s">
        <v>11</v>
      </c>
      <c r="AT4" s="17" t="s">
        <v>4</v>
      </c>
    </row>
    <row r="5" spans="2:46" ht="6.95" customHeight="1">
      <c r="B5" s="20"/>
      <c r="M5" s="20"/>
    </row>
    <row r="6" spans="2:46" s="1" customFormat="1" ht="12" customHeight="1">
      <c r="B6" s="36"/>
      <c r="D6" s="27" t="s">
        <v>17</v>
      </c>
      <c r="M6" s="36"/>
    </row>
    <row r="7" spans="2:46" s="1" customFormat="1" ht="30" customHeight="1">
      <c r="B7" s="36"/>
      <c r="E7" s="207" t="s">
        <v>18</v>
      </c>
      <c r="F7" s="252"/>
      <c r="G7" s="252"/>
      <c r="H7" s="252"/>
      <c r="M7" s="36"/>
    </row>
    <row r="8" spans="2:46" s="1" customFormat="1" ht="11.25">
      <c r="B8" s="36"/>
      <c r="M8" s="36"/>
    </row>
    <row r="9" spans="2:46" s="1" customFormat="1" ht="12" customHeight="1">
      <c r="B9" s="36"/>
      <c r="D9" s="27" t="s">
        <v>19</v>
      </c>
      <c r="F9" s="25" t="s">
        <v>1</v>
      </c>
      <c r="I9" s="27" t="s">
        <v>20</v>
      </c>
      <c r="J9" s="25" t="s">
        <v>1</v>
      </c>
      <c r="M9" s="36"/>
    </row>
    <row r="10" spans="2:46" s="1" customFormat="1" ht="12" customHeight="1">
      <c r="B10" s="36"/>
      <c r="D10" s="27" t="s">
        <v>21</v>
      </c>
      <c r="F10" s="25" t="s">
        <v>22</v>
      </c>
      <c r="I10" s="27" t="s">
        <v>23</v>
      </c>
      <c r="J10" s="56" t="str">
        <f>'Rekapitulace stavby'!AN8</f>
        <v>18. 4. 2021</v>
      </c>
      <c r="M10" s="36"/>
    </row>
    <row r="11" spans="2:46" s="1" customFormat="1" ht="10.9" customHeight="1">
      <c r="B11" s="36"/>
      <c r="M11" s="36"/>
    </row>
    <row r="12" spans="2:46" s="1" customFormat="1" ht="12" customHeight="1">
      <c r="B12" s="36"/>
      <c r="D12" s="27" t="s">
        <v>25</v>
      </c>
      <c r="I12" s="27" t="s">
        <v>26</v>
      </c>
      <c r="J12" s="25" t="s">
        <v>27</v>
      </c>
      <c r="M12" s="36"/>
    </row>
    <row r="13" spans="2:46" s="1" customFormat="1" ht="18" customHeight="1">
      <c r="B13" s="36"/>
      <c r="E13" s="25" t="s">
        <v>28</v>
      </c>
      <c r="I13" s="27" t="s">
        <v>29</v>
      </c>
      <c r="J13" s="25" t="s">
        <v>1</v>
      </c>
      <c r="M13" s="36"/>
    </row>
    <row r="14" spans="2:46" s="1" customFormat="1" ht="6.95" customHeight="1">
      <c r="B14" s="36"/>
      <c r="M14" s="36"/>
    </row>
    <row r="15" spans="2:46" s="1" customFormat="1" ht="12" customHeight="1">
      <c r="B15" s="36"/>
      <c r="D15" s="27" t="s">
        <v>30</v>
      </c>
      <c r="I15" s="27" t="s">
        <v>26</v>
      </c>
      <c r="J15" s="28" t="str">
        <f>'Rekapitulace stavby'!AN13</f>
        <v>Vyplň údaj</v>
      </c>
      <c r="M15" s="36"/>
    </row>
    <row r="16" spans="2:46" s="1" customFormat="1" ht="18" customHeight="1">
      <c r="B16" s="36"/>
      <c r="E16" s="253" t="str">
        <f>'Rekapitulace stavby'!E14</f>
        <v>Vyplň údaj</v>
      </c>
      <c r="F16" s="234"/>
      <c r="G16" s="234"/>
      <c r="H16" s="234"/>
      <c r="I16" s="27" t="s">
        <v>29</v>
      </c>
      <c r="J16" s="28" t="str">
        <f>'Rekapitulace stavby'!AN14</f>
        <v>Vyplň údaj</v>
      </c>
      <c r="M16" s="36"/>
    </row>
    <row r="17" spans="2:13" s="1" customFormat="1" ht="6.95" customHeight="1">
      <c r="B17" s="36"/>
      <c r="M17" s="36"/>
    </row>
    <row r="18" spans="2:13" s="1" customFormat="1" ht="12" customHeight="1">
      <c r="B18" s="36"/>
      <c r="D18" s="27" t="s">
        <v>32</v>
      </c>
      <c r="I18" s="27" t="s">
        <v>26</v>
      </c>
      <c r="J18" s="25" t="s">
        <v>33</v>
      </c>
      <c r="M18" s="36"/>
    </row>
    <row r="19" spans="2:13" s="1" customFormat="1" ht="18" customHeight="1">
      <c r="B19" s="36"/>
      <c r="E19" s="25" t="s">
        <v>34</v>
      </c>
      <c r="I19" s="27" t="s">
        <v>29</v>
      </c>
      <c r="J19" s="25" t="s">
        <v>35</v>
      </c>
      <c r="M19" s="36"/>
    </row>
    <row r="20" spans="2:13" s="1" customFormat="1" ht="6.95" customHeight="1">
      <c r="B20" s="36"/>
      <c r="M20" s="36"/>
    </row>
    <row r="21" spans="2:13" s="1" customFormat="1" ht="12" customHeight="1">
      <c r="B21" s="36"/>
      <c r="D21" s="27" t="s">
        <v>36</v>
      </c>
      <c r="I21" s="27" t="s">
        <v>26</v>
      </c>
      <c r="J21" s="25" t="s">
        <v>33</v>
      </c>
      <c r="M21" s="36"/>
    </row>
    <row r="22" spans="2:13" s="1" customFormat="1" ht="18" customHeight="1">
      <c r="B22" s="36"/>
      <c r="E22" s="25" t="s">
        <v>34</v>
      </c>
      <c r="I22" s="27" t="s">
        <v>29</v>
      </c>
      <c r="J22" s="25" t="s">
        <v>1</v>
      </c>
      <c r="M22" s="36"/>
    </row>
    <row r="23" spans="2:13" s="1" customFormat="1" ht="6.95" customHeight="1">
      <c r="B23" s="36"/>
      <c r="M23" s="36"/>
    </row>
    <row r="24" spans="2:13" s="1" customFormat="1" ht="12" customHeight="1">
      <c r="B24" s="36"/>
      <c r="D24" s="27" t="s">
        <v>37</v>
      </c>
      <c r="M24" s="36"/>
    </row>
    <row r="25" spans="2:13" s="7" customFormat="1" ht="16.5" customHeight="1">
      <c r="B25" s="102"/>
      <c r="E25" s="239" t="s">
        <v>1</v>
      </c>
      <c r="F25" s="239"/>
      <c r="G25" s="239"/>
      <c r="H25" s="239"/>
      <c r="M25" s="102"/>
    </row>
    <row r="26" spans="2:13" s="1" customFormat="1" ht="6.95" customHeight="1">
      <c r="B26" s="36"/>
      <c r="M26" s="36"/>
    </row>
    <row r="27" spans="2:13" s="1" customFormat="1" ht="6.95" customHeight="1">
      <c r="B27" s="36"/>
      <c r="D27" s="57"/>
      <c r="E27" s="57"/>
      <c r="F27" s="57"/>
      <c r="G27" s="57"/>
      <c r="H27" s="57"/>
      <c r="I27" s="57"/>
      <c r="J27" s="57"/>
      <c r="K27" s="57"/>
      <c r="L27" s="57"/>
      <c r="M27" s="36"/>
    </row>
    <row r="28" spans="2:13" s="1" customFormat="1" ht="14.45" customHeight="1">
      <c r="B28" s="36"/>
      <c r="D28" s="25" t="s">
        <v>101</v>
      </c>
      <c r="K28" s="33">
        <f>K94</f>
        <v>0</v>
      </c>
      <c r="M28" s="36"/>
    </row>
    <row r="29" spans="2:13" s="1" customFormat="1" ht="12.75">
      <c r="B29" s="36"/>
      <c r="E29" s="27" t="s">
        <v>39</v>
      </c>
      <c r="K29" s="103">
        <f>I94</f>
        <v>0</v>
      </c>
      <c r="M29" s="36"/>
    </row>
    <row r="30" spans="2:13" s="1" customFormat="1" ht="12.75">
      <c r="B30" s="36"/>
      <c r="E30" s="27" t="s">
        <v>40</v>
      </c>
      <c r="K30" s="103">
        <f>J94</f>
        <v>0</v>
      </c>
      <c r="M30" s="36"/>
    </row>
    <row r="31" spans="2:13" s="1" customFormat="1" ht="14.45" customHeight="1">
      <c r="B31" s="36"/>
      <c r="D31" s="32" t="s">
        <v>93</v>
      </c>
      <c r="K31" s="33">
        <f>K122</f>
        <v>0</v>
      </c>
      <c r="M31" s="36"/>
    </row>
    <row r="32" spans="2:13" s="1" customFormat="1" ht="25.35" customHeight="1">
      <c r="B32" s="36"/>
      <c r="D32" s="104" t="s">
        <v>42</v>
      </c>
      <c r="K32" s="70">
        <f>ROUND(K28 + K31, 2)</f>
        <v>0</v>
      </c>
      <c r="M32" s="36"/>
    </row>
    <row r="33" spans="2:13" s="1" customFormat="1" ht="6.95" customHeight="1">
      <c r="B33" s="36"/>
      <c r="D33" s="57"/>
      <c r="E33" s="57"/>
      <c r="F33" s="57"/>
      <c r="G33" s="57"/>
      <c r="H33" s="57"/>
      <c r="I33" s="57"/>
      <c r="J33" s="57"/>
      <c r="K33" s="57"/>
      <c r="L33" s="57"/>
      <c r="M33" s="36"/>
    </row>
    <row r="34" spans="2:13" s="1" customFormat="1" ht="14.45" customHeight="1">
      <c r="B34" s="36"/>
      <c r="F34" s="39" t="s">
        <v>44</v>
      </c>
      <c r="I34" s="39" t="s">
        <v>43</v>
      </c>
      <c r="K34" s="39" t="s">
        <v>45</v>
      </c>
      <c r="M34" s="36"/>
    </row>
    <row r="35" spans="2:13" s="1" customFormat="1" ht="14.45" customHeight="1">
      <c r="B35" s="36"/>
      <c r="D35" s="59" t="s">
        <v>46</v>
      </c>
      <c r="E35" s="27" t="s">
        <v>47</v>
      </c>
      <c r="F35" s="103">
        <f>ROUND((SUM(BE122:BE129) + SUM(BE147:BE782)),  2)</f>
        <v>0</v>
      </c>
      <c r="I35" s="105">
        <v>0.21</v>
      </c>
      <c r="K35" s="103">
        <f>ROUND(((SUM(BE122:BE129) + SUM(BE147:BE782))*I35),  2)</f>
        <v>0</v>
      </c>
      <c r="M35" s="36"/>
    </row>
    <row r="36" spans="2:13" s="1" customFormat="1" ht="14.45" customHeight="1">
      <c r="B36" s="36"/>
      <c r="E36" s="27" t="s">
        <v>48</v>
      </c>
      <c r="F36" s="103">
        <f>ROUND((SUM(BF122:BF129) + SUM(BF147:BF782)),  2)</f>
        <v>0</v>
      </c>
      <c r="I36" s="105">
        <v>0.12</v>
      </c>
      <c r="K36" s="103">
        <f>ROUND(((SUM(BF122:BF129) + SUM(BF147:BF782))*I36),  2)</f>
        <v>0</v>
      </c>
      <c r="M36" s="36"/>
    </row>
    <row r="37" spans="2:13" s="1" customFormat="1" ht="14.45" hidden="1" customHeight="1">
      <c r="B37" s="36"/>
      <c r="E37" s="27" t="s">
        <v>49</v>
      </c>
      <c r="F37" s="103">
        <f>ROUND((SUM(BG122:BG129) + SUM(BG147:BG782)),  2)</f>
        <v>0</v>
      </c>
      <c r="I37" s="105">
        <v>0.21</v>
      </c>
      <c r="K37" s="103">
        <f>0</f>
        <v>0</v>
      </c>
      <c r="M37" s="36"/>
    </row>
    <row r="38" spans="2:13" s="1" customFormat="1" ht="14.45" hidden="1" customHeight="1">
      <c r="B38" s="36"/>
      <c r="E38" s="27" t="s">
        <v>50</v>
      </c>
      <c r="F38" s="103">
        <f>ROUND((SUM(BH122:BH129) + SUM(BH147:BH782)),  2)</f>
        <v>0</v>
      </c>
      <c r="I38" s="105">
        <v>0.12</v>
      </c>
      <c r="K38" s="103">
        <f>0</f>
        <v>0</v>
      </c>
      <c r="M38" s="36"/>
    </row>
    <row r="39" spans="2:13" s="1" customFormat="1" ht="14.45" hidden="1" customHeight="1">
      <c r="B39" s="36"/>
      <c r="E39" s="27" t="s">
        <v>51</v>
      </c>
      <c r="F39" s="103">
        <f>ROUND((SUM(BI122:BI129) + SUM(BI147:BI782)),  2)</f>
        <v>0</v>
      </c>
      <c r="I39" s="105">
        <v>0</v>
      </c>
      <c r="K39" s="103">
        <f>0</f>
        <v>0</v>
      </c>
      <c r="M39" s="36"/>
    </row>
    <row r="40" spans="2:13" s="1" customFormat="1" ht="6.95" customHeight="1">
      <c r="B40" s="36"/>
      <c r="M40" s="36"/>
    </row>
    <row r="41" spans="2:13" s="1" customFormat="1" ht="25.35" customHeight="1">
      <c r="B41" s="36"/>
      <c r="C41" s="99"/>
      <c r="D41" s="106" t="s">
        <v>52</v>
      </c>
      <c r="E41" s="61"/>
      <c r="F41" s="61"/>
      <c r="G41" s="107" t="s">
        <v>53</v>
      </c>
      <c r="H41" s="108" t="s">
        <v>54</v>
      </c>
      <c r="I41" s="61"/>
      <c r="J41" s="61"/>
      <c r="K41" s="109">
        <f>SUM(K32:K39)</f>
        <v>0</v>
      </c>
      <c r="L41" s="110"/>
      <c r="M41" s="36"/>
    </row>
    <row r="42" spans="2:13" s="1" customFormat="1" ht="14.45" customHeight="1">
      <c r="B42" s="36"/>
      <c r="M42" s="36"/>
    </row>
    <row r="43" spans="2:13" ht="14.45" customHeight="1">
      <c r="B43" s="20"/>
      <c r="M43" s="20"/>
    </row>
    <row r="44" spans="2:13" ht="14.45" customHeight="1">
      <c r="B44" s="20"/>
      <c r="M44" s="20"/>
    </row>
    <row r="45" spans="2:13" ht="14.45" customHeight="1">
      <c r="B45" s="20"/>
      <c r="M45" s="20"/>
    </row>
    <row r="46" spans="2:13" ht="14.45" customHeight="1">
      <c r="B46" s="20"/>
      <c r="M46" s="20"/>
    </row>
    <row r="47" spans="2:13" ht="14.45" customHeight="1">
      <c r="B47" s="20"/>
      <c r="M47" s="20"/>
    </row>
    <row r="48" spans="2:13" ht="14.45" customHeight="1">
      <c r="B48" s="20"/>
      <c r="M48" s="20"/>
    </row>
    <row r="49" spans="2:13" ht="14.45" customHeight="1">
      <c r="B49" s="20"/>
      <c r="M49" s="20"/>
    </row>
    <row r="50" spans="2:13" s="1" customFormat="1" ht="14.45" customHeight="1">
      <c r="B50" s="36"/>
      <c r="D50" s="45" t="s">
        <v>55</v>
      </c>
      <c r="E50" s="46"/>
      <c r="F50" s="46"/>
      <c r="G50" s="45" t="s">
        <v>56</v>
      </c>
      <c r="H50" s="46"/>
      <c r="I50" s="46"/>
      <c r="J50" s="46"/>
      <c r="K50" s="46"/>
      <c r="L50" s="46"/>
      <c r="M50" s="36"/>
    </row>
    <row r="51" spans="2:13" ht="11.25">
      <c r="B51" s="20"/>
      <c r="M51" s="20"/>
    </row>
    <row r="52" spans="2:13" ht="11.25">
      <c r="B52" s="20"/>
      <c r="M52" s="20"/>
    </row>
    <row r="53" spans="2:13" ht="11.25">
      <c r="B53" s="20"/>
      <c r="M53" s="20"/>
    </row>
    <row r="54" spans="2:13" ht="11.25">
      <c r="B54" s="20"/>
      <c r="M54" s="20"/>
    </row>
    <row r="55" spans="2:13" ht="11.25">
      <c r="B55" s="20"/>
      <c r="M55" s="20"/>
    </row>
    <row r="56" spans="2:13" ht="11.25">
      <c r="B56" s="20"/>
      <c r="M56" s="20"/>
    </row>
    <row r="57" spans="2:13" ht="11.25">
      <c r="B57" s="20"/>
      <c r="M57" s="20"/>
    </row>
    <row r="58" spans="2:13" ht="11.25">
      <c r="B58" s="20"/>
      <c r="M58" s="20"/>
    </row>
    <row r="59" spans="2:13" ht="11.25">
      <c r="B59" s="20"/>
      <c r="M59" s="20"/>
    </row>
    <row r="60" spans="2:13" ht="11.25">
      <c r="B60" s="20"/>
      <c r="M60" s="20"/>
    </row>
    <row r="61" spans="2:13" s="1" customFormat="1" ht="12.75">
      <c r="B61" s="36"/>
      <c r="D61" s="47" t="s">
        <v>57</v>
      </c>
      <c r="E61" s="38"/>
      <c r="F61" s="111" t="s">
        <v>58</v>
      </c>
      <c r="G61" s="47" t="s">
        <v>57</v>
      </c>
      <c r="H61" s="38"/>
      <c r="I61" s="38"/>
      <c r="J61" s="112" t="s">
        <v>58</v>
      </c>
      <c r="K61" s="38"/>
      <c r="L61" s="38"/>
      <c r="M61" s="36"/>
    </row>
    <row r="62" spans="2:13" ht="11.25">
      <c r="B62" s="20"/>
      <c r="M62" s="20"/>
    </row>
    <row r="63" spans="2:13" ht="11.25">
      <c r="B63" s="20"/>
      <c r="M63" s="20"/>
    </row>
    <row r="64" spans="2:13" ht="11.25">
      <c r="B64" s="20"/>
      <c r="M64" s="20"/>
    </row>
    <row r="65" spans="2:13" s="1" customFormat="1" ht="12.75">
      <c r="B65" s="36"/>
      <c r="D65" s="45" t="s">
        <v>59</v>
      </c>
      <c r="E65" s="46"/>
      <c r="F65" s="46"/>
      <c r="G65" s="45" t="s">
        <v>60</v>
      </c>
      <c r="H65" s="46"/>
      <c r="I65" s="46"/>
      <c r="J65" s="46"/>
      <c r="K65" s="46"/>
      <c r="L65" s="46"/>
      <c r="M65" s="36"/>
    </row>
    <row r="66" spans="2:13" ht="11.25">
      <c r="B66" s="20"/>
      <c r="M66" s="20"/>
    </row>
    <row r="67" spans="2:13" ht="11.25">
      <c r="B67" s="20"/>
      <c r="M67" s="20"/>
    </row>
    <row r="68" spans="2:13" ht="11.25">
      <c r="B68" s="20"/>
      <c r="M68" s="20"/>
    </row>
    <row r="69" spans="2:13" ht="11.25">
      <c r="B69" s="20"/>
      <c r="M69" s="20"/>
    </row>
    <row r="70" spans="2:13" ht="11.25">
      <c r="B70" s="20"/>
      <c r="M70" s="20"/>
    </row>
    <row r="71" spans="2:13" ht="11.25">
      <c r="B71" s="20"/>
      <c r="M71" s="20"/>
    </row>
    <row r="72" spans="2:13" ht="11.25">
      <c r="B72" s="20"/>
      <c r="M72" s="20"/>
    </row>
    <row r="73" spans="2:13" ht="11.25">
      <c r="B73" s="20"/>
      <c r="M73" s="20"/>
    </row>
    <row r="74" spans="2:13" ht="11.25">
      <c r="B74" s="20"/>
      <c r="M74" s="20"/>
    </row>
    <row r="75" spans="2:13" ht="11.25">
      <c r="B75" s="20"/>
      <c r="M75" s="20"/>
    </row>
    <row r="76" spans="2:13" s="1" customFormat="1" ht="12.75">
      <c r="B76" s="36"/>
      <c r="D76" s="47" t="s">
        <v>57</v>
      </c>
      <c r="E76" s="38"/>
      <c r="F76" s="111" t="s">
        <v>58</v>
      </c>
      <c r="G76" s="47" t="s">
        <v>57</v>
      </c>
      <c r="H76" s="38"/>
      <c r="I76" s="38"/>
      <c r="J76" s="112" t="s">
        <v>58</v>
      </c>
      <c r="K76" s="38"/>
      <c r="L76" s="38"/>
      <c r="M76" s="36"/>
    </row>
    <row r="77" spans="2:13" s="1" customFormat="1" ht="14.45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36"/>
    </row>
    <row r="81" spans="2:47" s="1" customFormat="1" ht="6.95" customHeight="1"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36"/>
    </row>
    <row r="82" spans="2:47" s="1" customFormat="1" ht="24.95" customHeight="1">
      <c r="B82" s="36"/>
      <c r="C82" s="21" t="s">
        <v>102</v>
      </c>
      <c r="M82" s="36"/>
    </row>
    <row r="83" spans="2:47" s="1" customFormat="1" ht="6.95" customHeight="1">
      <c r="B83" s="36"/>
      <c r="M83" s="36"/>
    </row>
    <row r="84" spans="2:47" s="1" customFormat="1" ht="12" customHeight="1">
      <c r="B84" s="36"/>
      <c r="C84" s="27" t="s">
        <v>17</v>
      </c>
      <c r="M84" s="36"/>
    </row>
    <row r="85" spans="2:47" s="1" customFormat="1" ht="30" customHeight="1">
      <c r="B85" s="36"/>
      <c r="E85" s="207" t="str">
        <f>E7</f>
        <v>PŘESTAVBA SOCIÁLNÍHO ZAŘÍZENÍ NA ZIMNÍM STADIONU V NEJDKU</v>
      </c>
      <c r="F85" s="252"/>
      <c r="G85" s="252"/>
      <c r="H85" s="252"/>
      <c r="M85" s="36"/>
    </row>
    <row r="86" spans="2:47" s="1" customFormat="1" ht="6.95" customHeight="1">
      <c r="B86" s="36"/>
      <c r="M86" s="36"/>
    </row>
    <row r="87" spans="2:47" s="1" customFormat="1" ht="12" customHeight="1">
      <c r="B87" s="36"/>
      <c r="C87" s="27" t="s">
        <v>21</v>
      </c>
      <c r="F87" s="25" t="str">
        <f>F10</f>
        <v>Nejdek</v>
      </c>
      <c r="I87" s="27" t="s">
        <v>23</v>
      </c>
      <c r="J87" s="56" t="str">
        <f>IF(J10="","",J10)</f>
        <v>18. 4. 2021</v>
      </c>
      <c r="M87" s="36"/>
    </row>
    <row r="88" spans="2:47" s="1" customFormat="1" ht="6.95" customHeight="1">
      <c r="B88" s="36"/>
      <c r="M88" s="36"/>
    </row>
    <row r="89" spans="2:47" s="1" customFormat="1" ht="40.15" customHeight="1">
      <c r="B89" s="36"/>
      <c r="C89" s="27" t="s">
        <v>25</v>
      </c>
      <c r="F89" s="25" t="str">
        <f>E13</f>
        <v>Město Nejdek, náměstí Karla IV. 239, 362 21 Nejdek</v>
      </c>
      <c r="I89" s="27" t="s">
        <v>32</v>
      </c>
      <c r="J89" s="30" t="str">
        <f>E19</f>
        <v>Ing. Milan Snopek, Švabinského 1729 ,35601</v>
      </c>
      <c r="M89" s="36"/>
    </row>
    <row r="90" spans="2:47" s="1" customFormat="1" ht="40.15" customHeight="1">
      <c r="B90" s="36"/>
      <c r="C90" s="27" t="s">
        <v>30</v>
      </c>
      <c r="F90" s="25" t="str">
        <f>IF(E16="","",E16)</f>
        <v>Vyplň údaj</v>
      </c>
      <c r="I90" s="27" t="s">
        <v>36</v>
      </c>
      <c r="J90" s="30" t="str">
        <f>E22</f>
        <v>Ing. Milan Snopek, Švabinského 1729 ,35601</v>
      </c>
      <c r="M90" s="36"/>
    </row>
    <row r="91" spans="2:47" s="1" customFormat="1" ht="10.35" customHeight="1">
      <c r="B91" s="36"/>
      <c r="M91" s="36"/>
    </row>
    <row r="92" spans="2:47" s="1" customFormat="1" ht="29.25" customHeight="1">
      <c r="B92" s="36"/>
      <c r="C92" s="113" t="s">
        <v>103</v>
      </c>
      <c r="D92" s="99"/>
      <c r="E92" s="99"/>
      <c r="F92" s="99"/>
      <c r="G92" s="99"/>
      <c r="H92" s="99"/>
      <c r="I92" s="114" t="s">
        <v>104</v>
      </c>
      <c r="J92" s="114" t="s">
        <v>105</v>
      </c>
      <c r="K92" s="114" t="s">
        <v>106</v>
      </c>
      <c r="L92" s="99"/>
      <c r="M92" s="36"/>
    </row>
    <row r="93" spans="2:47" s="1" customFormat="1" ht="10.35" customHeight="1">
      <c r="B93" s="36"/>
      <c r="M93" s="36"/>
    </row>
    <row r="94" spans="2:47" s="1" customFormat="1" ht="22.9" customHeight="1">
      <c r="B94" s="36"/>
      <c r="C94" s="115" t="s">
        <v>107</v>
      </c>
      <c r="I94" s="70">
        <f t="shared" ref="I94:J96" si="0">Q147</f>
        <v>0</v>
      </c>
      <c r="J94" s="70">
        <f t="shared" si="0"/>
        <v>0</v>
      </c>
      <c r="K94" s="70">
        <f>K147</f>
        <v>0</v>
      </c>
      <c r="M94" s="36"/>
      <c r="AU94" s="17" t="s">
        <v>108</v>
      </c>
    </row>
    <row r="95" spans="2:47" s="8" customFormat="1" ht="24.95" customHeight="1">
      <c r="B95" s="116"/>
      <c r="D95" s="117" t="s">
        <v>109</v>
      </c>
      <c r="E95" s="118"/>
      <c r="F95" s="118"/>
      <c r="G95" s="118"/>
      <c r="H95" s="118"/>
      <c r="I95" s="119">
        <f t="shared" si="0"/>
        <v>0</v>
      </c>
      <c r="J95" s="119">
        <f t="shared" si="0"/>
        <v>0</v>
      </c>
      <c r="K95" s="119">
        <f>K148</f>
        <v>0</v>
      </c>
      <c r="M95" s="116"/>
    </row>
    <row r="96" spans="2:47" s="9" customFormat="1" ht="19.899999999999999" customHeight="1">
      <c r="B96" s="120"/>
      <c r="D96" s="121" t="s">
        <v>110</v>
      </c>
      <c r="E96" s="122"/>
      <c r="F96" s="122"/>
      <c r="G96" s="122"/>
      <c r="H96" s="122"/>
      <c r="I96" s="123">
        <f t="shared" si="0"/>
        <v>0</v>
      </c>
      <c r="J96" s="123">
        <f t="shared" si="0"/>
        <v>0</v>
      </c>
      <c r="K96" s="123">
        <f>K149</f>
        <v>0</v>
      </c>
      <c r="M96" s="120"/>
    </row>
    <row r="97" spans="2:13" s="9" customFormat="1" ht="19.899999999999999" customHeight="1">
      <c r="B97" s="120"/>
      <c r="D97" s="121" t="s">
        <v>111</v>
      </c>
      <c r="E97" s="122"/>
      <c r="F97" s="122"/>
      <c r="G97" s="122"/>
      <c r="H97" s="122"/>
      <c r="I97" s="123">
        <f>Q158</f>
        <v>0</v>
      </c>
      <c r="J97" s="123">
        <f>R158</f>
        <v>0</v>
      </c>
      <c r="K97" s="123">
        <f>K158</f>
        <v>0</v>
      </c>
      <c r="M97" s="120"/>
    </row>
    <row r="98" spans="2:13" s="9" customFormat="1" ht="19.899999999999999" customHeight="1">
      <c r="B98" s="120"/>
      <c r="D98" s="121" t="s">
        <v>112</v>
      </c>
      <c r="E98" s="122"/>
      <c r="F98" s="122"/>
      <c r="G98" s="122"/>
      <c r="H98" s="122"/>
      <c r="I98" s="123">
        <f>Q201</f>
        <v>0</v>
      </c>
      <c r="J98" s="123">
        <f>R201</f>
        <v>0</v>
      </c>
      <c r="K98" s="123">
        <f>K201</f>
        <v>0</v>
      </c>
      <c r="M98" s="120"/>
    </row>
    <row r="99" spans="2:13" s="9" customFormat="1" ht="19.899999999999999" customHeight="1">
      <c r="B99" s="120"/>
      <c r="D99" s="121" t="s">
        <v>113</v>
      </c>
      <c r="E99" s="122"/>
      <c r="F99" s="122"/>
      <c r="G99" s="122"/>
      <c r="H99" s="122"/>
      <c r="I99" s="123">
        <f>Q239</f>
        <v>0</v>
      </c>
      <c r="J99" s="123">
        <f>R239</f>
        <v>0</v>
      </c>
      <c r="K99" s="123">
        <f>K239</f>
        <v>0</v>
      </c>
      <c r="M99" s="120"/>
    </row>
    <row r="100" spans="2:13" s="9" customFormat="1" ht="19.899999999999999" customHeight="1">
      <c r="B100" s="120"/>
      <c r="D100" s="121" t="s">
        <v>114</v>
      </c>
      <c r="E100" s="122"/>
      <c r="F100" s="122"/>
      <c r="G100" s="122"/>
      <c r="H100" s="122"/>
      <c r="I100" s="123">
        <f>Q248</f>
        <v>0</v>
      </c>
      <c r="J100" s="123">
        <f>R248</f>
        <v>0</v>
      </c>
      <c r="K100" s="123">
        <f>K248</f>
        <v>0</v>
      </c>
      <c r="M100" s="120"/>
    </row>
    <row r="101" spans="2:13" s="8" customFormat="1" ht="24.95" customHeight="1">
      <c r="B101" s="116"/>
      <c r="D101" s="117" t="s">
        <v>115</v>
      </c>
      <c r="E101" s="118"/>
      <c r="F101" s="118"/>
      <c r="G101" s="118"/>
      <c r="H101" s="118"/>
      <c r="I101" s="119">
        <f>Q255</f>
        <v>0</v>
      </c>
      <c r="J101" s="119">
        <f>R255</f>
        <v>0</v>
      </c>
      <c r="K101" s="119">
        <f>K255</f>
        <v>0</v>
      </c>
      <c r="M101" s="116"/>
    </row>
    <row r="102" spans="2:13" s="9" customFormat="1" ht="19.899999999999999" customHeight="1">
      <c r="B102" s="120"/>
      <c r="D102" s="121" t="s">
        <v>116</v>
      </c>
      <c r="E102" s="122"/>
      <c r="F102" s="122"/>
      <c r="G102" s="122"/>
      <c r="H102" s="122"/>
      <c r="I102" s="123">
        <f>Q256</f>
        <v>0</v>
      </c>
      <c r="J102" s="123">
        <f>R256</f>
        <v>0</v>
      </c>
      <c r="K102" s="123">
        <f>K256</f>
        <v>0</v>
      </c>
      <c r="M102" s="120"/>
    </row>
    <row r="103" spans="2:13" s="9" customFormat="1" ht="19.899999999999999" customHeight="1">
      <c r="B103" s="120"/>
      <c r="D103" s="121" t="s">
        <v>117</v>
      </c>
      <c r="E103" s="122"/>
      <c r="F103" s="122"/>
      <c r="G103" s="122"/>
      <c r="H103" s="122"/>
      <c r="I103" s="123">
        <f>Q281</f>
        <v>0</v>
      </c>
      <c r="J103" s="123">
        <f>R281</f>
        <v>0</v>
      </c>
      <c r="K103" s="123">
        <f>K281</f>
        <v>0</v>
      </c>
      <c r="M103" s="120"/>
    </row>
    <row r="104" spans="2:13" s="9" customFormat="1" ht="19.899999999999999" customHeight="1">
      <c r="B104" s="120"/>
      <c r="D104" s="121" t="s">
        <v>118</v>
      </c>
      <c r="E104" s="122"/>
      <c r="F104" s="122"/>
      <c r="G104" s="122"/>
      <c r="H104" s="122"/>
      <c r="I104" s="123">
        <f>Q315</f>
        <v>0</v>
      </c>
      <c r="J104" s="123">
        <f>R315</f>
        <v>0</v>
      </c>
      <c r="K104" s="123">
        <f>K315</f>
        <v>0</v>
      </c>
      <c r="M104" s="120"/>
    </row>
    <row r="105" spans="2:13" s="9" customFormat="1" ht="19.899999999999999" customHeight="1">
      <c r="B105" s="120"/>
      <c r="D105" s="121" t="s">
        <v>119</v>
      </c>
      <c r="E105" s="122"/>
      <c r="F105" s="122"/>
      <c r="G105" s="122"/>
      <c r="H105" s="122"/>
      <c r="I105" s="123">
        <f>Q354</f>
        <v>0</v>
      </c>
      <c r="J105" s="123">
        <f>R354</f>
        <v>0</v>
      </c>
      <c r="K105" s="123">
        <f>K354</f>
        <v>0</v>
      </c>
      <c r="M105" s="120"/>
    </row>
    <row r="106" spans="2:13" s="9" customFormat="1" ht="19.899999999999999" customHeight="1">
      <c r="B106" s="120"/>
      <c r="D106" s="121" t="s">
        <v>120</v>
      </c>
      <c r="E106" s="122"/>
      <c r="F106" s="122"/>
      <c r="G106" s="122"/>
      <c r="H106" s="122"/>
      <c r="I106" s="123">
        <f>Q405</f>
        <v>0</v>
      </c>
      <c r="J106" s="123">
        <f>R405</f>
        <v>0</v>
      </c>
      <c r="K106" s="123">
        <f>K405</f>
        <v>0</v>
      </c>
      <c r="M106" s="120"/>
    </row>
    <row r="107" spans="2:13" s="9" customFormat="1" ht="19.899999999999999" customHeight="1">
      <c r="B107" s="120"/>
      <c r="D107" s="121" t="s">
        <v>121</v>
      </c>
      <c r="E107" s="122"/>
      <c r="F107" s="122"/>
      <c r="G107" s="122"/>
      <c r="H107" s="122"/>
      <c r="I107" s="123">
        <f>Q469</f>
        <v>0</v>
      </c>
      <c r="J107" s="123">
        <f>R469</f>
        <v>0</v>
      </c>
      <c r="K107" s="123">
        <f>K469</f>
        <v>0</v>
      </c>
      <c r="M107" s="120"/>
    </row>
    <row r="108" spans="2:13" s="9" customFormat="1" ht="19.899999999999999" customHeight="1">
      <c r="B108" s="120"/>
      <c r="D108" s="121" t="s">
        <v>122</v>
      </c>
      <c r="E108" s="122"/>
      <c r="F108" s="122"/>
      <c r="G108" s="122"/>
      <c r="H108" s="122"/>
      <c r="I108" s="123">
        <f>Q560</f>
        <v>0</v>
      </c>
      <c r="J108" s="123">
        <f>R560</f>
        <v>0</v>
      </c>
      <c r="K108" s="123">
        <f>K560</f>
        <v>0</v>
      </c>
      <c r="M108" s="120"/>
    </row>
    <row r="109" spans="2:13" s="9" customFormat="1" ht="19.899999999999999" customHeight="1">
      <c r="B109" s="120"/>
      <c r="D109" s="121" t="s">
        <v>123</v>
      </c>
      <c r="E109" s="122"/>
      <c r="F109" s="122"/>
      <c r="G109" s="122"/>
      <c r="H109" s="122"/>
      <c r="I109" s="123">
        <f>Q583</f>
        <v>0</v>
      </c>
      <c r="J109" s="123">
        <f>R583</f>
        <v>0</v>
      </c>
      <c r="K109" s="123">
        <f>K583</f>
        <v>0</v>
      </c>
      <c r="M109" s="120"/>
    </row>
    <row r="110" spans="2:13" s="9" customFormat="1" ht="19.899999999999999" customHeight="1">
      <c r="B110" s="120"/>
      <c r="D110" s="121" t="s">
        <v>124</v>
      </c>
      <c r="E110" s="122"/>
      <c r="F110" s="122"/>
      <c r="G110" s="122"/>
      <c r="H110" s="122"/>
      <c r="I110" s="123">
        <f>Q648</f>
        <v>0</v>
      </c>
      <c r="J110" s="123">
        <f>R648</f>
        <v>0</v>
      </c>
      <c r="K110" s="123">
        <f>K648</f>
        <v>0</v>
      </c>
      <c r="M110" s="120"/>
    </row>
    <row r="111" spans="2:13" s="9" customFormat="1" ht="19.899999999999999" customHeight="1">
      <c r="B111" s="120"/>
      <c r="D111" s="121" t="s">
        <v>125</v>
      </c>
      <c r="E111" s="122"/>
      <c r="F111" s="122"/>
      <c r="G111" s="122"/>
      <c r="H111" s="122"/>
      <c r="I111" s="123">
        <f>Q672</f>
        <v>0</v>
      </c>
      <c r="J111" s="123">
        <f>R672</f>
        <v>0</v>
      </c>
      <c r="K111" s="123">
        <f>K672</f>
        <v>0</v>
      </c>
      <c r="M111" s="120"/>
    </row>
    <row r="112" spans="2:13" s="9" customFormat="1" ht="19.899999999999999" customHeight="1">
      <c r="B112" s="120"/>
      <c r="D112" s="121" t="s">
        <v>126</v>
      </c>
      <c r="E112" s="122"/>
      <c r="F112" s="122"/>
      <c r="G112" s="122"/>
      <c r="H112" s="122"/>
      <c r="I112" s="123">
        <f>Q738</f>
        <v>0</v>
      </c>
      <c r="J112" s="123">
        <f>R738</f>
        <v>0</v>
      </c>
      <c r="K112" s="123">
        <f>K738</f>
        <v>0</v>
      </c>
      <c r="M112" s="120"/>
    </row>
    <row r="113" spans="2:65" s="9" customFormat="1" ht="19.899999999999999" customHeight="1">
      <c r="B113" s="120"/>
      <c r="D113" s="121" t="s">
        <v>127</v>
      </c>
      <c r="E113" s="122"/>
      <c r="F113" s="122"/>
      <c r="G113" s="122"/>
      <c r="H113" s="122"/>
      <c r="I113" s="123">
        <f>Q752</f>
        <v>0</v>
      </c>
      <c r="J113" s="123">
        <f>R752</f>
        <v>0</v>
      </c>
      <c r="K113" s="123">
        <f>K752</f>
        <v>0</v>
      </c>
      <c r="M113" s="120"/>
    </row>
    <row r="114" spans="2:65" s="8" customFormat="1" ht="24.95" customHeight="1">
      <c r="B114" s="116"/>
      <c r="D114" s="117" t="s">
        <v>128</v>
      </c>
      <c r="E114" s="118"/>
      <c r="F114" s="118"/>
      <c r="G114" s="118"/>
      <c r="H114" s="118"/>
      <c r="I114" s="119">
        <f>Q763</f>
        <v>0</v>
      </c>
      <c r="J114" s="119">
        <f>R763</f>
        <v>0</v>
      </c>
      <c r="K114" s="119">
        <f>K763</f>
        <v>0</v>
      </c>
      <c r="M114" s="116"/>
    </row>
    <row r="115" spans="2:65" s="9" customFormat="1" ht="19.899999999999999" customHeight="1">
      <c r="B115" s="120"/>
      <c r="D115" s="121" t="s">
        <v>129</v>
      </c>
      <c r="E115" s="122"/>
      <c r="F115" s="122"/>
      <c r="G115" s="122"/>
      <c r="H115" s="122"/>
      <c r="I115" s="123">
        <f>Q764</f>
        <v>0</v>
      </c>
      <c r="J115" s="123">
        <f>R764</f>
        <v>0</v>
      </c>
      <c r="K115" s="123">
        <f>K764</f>
        <v>0</v>
      </c>
      <c r="M115" s="120"/>
    </row>
    <row r="116" spans="2:65" s="8" customFormat="1" ht="24.95" customHeight="1">
      <c r="B116" s="116"/>
      <c r="D116" s="117" t="s">
        <v>130</v>
      </c>
      <c r="E116" s="118"/>
      <c r="F116" s="118"/>
      <c r="G116" s="118"/>
      <c r="H116" s="118"/>
      <c r="I116" s="119">
        <f>Q769</f>
        <v>0</v>
      </c>
      <c r="J116" s="119">
        <f>R769</f>
        <v>0</v>
      </c>
      <c r="K116" s="119">
        <f>K769</f>
        <v>0</v>
      </c>
      <c r="M116" s="116"/>
    </row>
    <row r="117" spans="2:65" s="9" customFormat="1" ht="19.899999999999999" customHeight="1">
      <c r="B117" s="120"/>
      <c r="D117" s="121" t="s">
        <v>131</v>
      </c>
      <c r="E117" s="122"/>
      <c r="F117" s="122"/>
      <c r="G117" s="122"/>
      <c r="H117" s="122"/>
      <c r="I117" s="123">
        <f>Q770</f>
        <v>0</v>
      </c>
      <c r="J117" s="123">
        <f>R770</f>
        <v>0</v>
      </c>
      <c r="K117" s="123">
        <f>K770</f>
        <v>0</v>
      </c>
      <c r="M117" s="120"/>
    </row>
    <row r="118" spans="2:65" s="9" customFormat="1" ht="19.899999999999999" customHeight="1">
      <c r="B118" s="120"/>
      <c r="D118" s="121" t="s">
        <v>132</v>
      </c>
      <c r="E118" s="122"/>
      <c r="F118" s="122"/>
      <c r="G118" s="122"/>
      <c r="H118" s="122"/>
      <c r="I118" s="123">
        <f>Q773</f>
        <v>0</v>
      </c>
      <c r="J118" s="123">
        <f>R773</f>
        <v>0</v>
      </c>
      <c r="K118" s="123">
        <f>K773</f>
        <v>0</v>
      </c>
      <c r="M118" s="120"/>
    </row>
    <row r="119" spans="2:65" s="9" customFormat="1" ht="19.899999999999999" customHeight="1">
      <c r="B119" s="120"/>
      <c r="D119" s="121" t="s">
        <v>133</v>
      </c>
      <c r="E119" s="122"/>
      <c r="F119" s="122"/>
      <c r="G119" s="122"/>
      <c r="H119" s="122"/>
      <c r="I119" s="123">
        <f>Q778</f>
        <v>0</v>
      </c>
      <c r="J119" s="123">
        <f>R778</f>
        <v>0</v>
      </c>
      <c r="K119" s="123">
        <f>K778</f>
        <v>0</v>
      </c>
      <c r="M119" s="120"/>
    </row>
    <row r="120" spans="2:65" s="1" customFormat="1" ht="21.75" customHeight="1">
      <c r="B120" s="36"/>
      <c r="M120" s="36"/>
    </row>
    <row r="121" spans="2:65" s="1" customFormat="1" ht="6.95" customHeight="1">
      <c r="B121" s="36"/>
      <c r="M121" s="36"/>
    </row>
    <row r="122" spans="2:65" s="1" customFormat="1" ht="29.25" customHeight="1">
      <c r="B122" s="36"/>
      <c r="C122" s="115" t="s">
        <v>134</v>
      </c>
      <c r="K122" s="124">
        <f>ROUND(K123 + K124 + K125 + K126 + K127 + K128,2)</f>
        <v>0</v>
      </c>
      <c r="M122" s="36"/>
      <c r="O122" s="125" t="s">
        <v>46</v>
      </c>
    </row>
    <row r="123" spans="2:65" s="1" customFormat="1" ht="18" customHeight="1">
      <c r="B123" s="36"/>
      <c r="D123" s="227" t="s">
        <v>135</v>
      </c>
      <c r="E123" s="226"/>
      <c r="F123" s="226"/>
      <c r="K123" s="90">
        <v>0</v>
      </c>
      <c r="M123" s="126"/>
      <c r="N123" s="127"/>
      <c r="O123" s="128" t="s">
        <v>47</v>
      </c>
      <c r="P123" s="127"/>
      <c r="Q123" s="127"/>
      <c r="R123" s="127"/>
      <c r="S123" s="127"/>
      <c r="T123" s="127"/>
      <c r="U123" s="127"/>
      <c r="V123" s="127"/>
      <c r="W123" s="127"/>
      <c r="X123" s="127"/>
      <c r="Y123" s="127"/>
      <c r="Z123" s="127"/>
      <c r="AA123" s="127"/>
      <c r="AB123" s="127"/>
      <c r="AC123" s="127"/>
      <c r="AD123" s="127"/>
      <c r="AE123" s="127"/>
      <c r="AF123" s="127"/>
      <c r="AG123" s="127"/>
      <c r="AH123" s="127"/>
      <c r="AI123" s="127"/>
      <c r="AJ123" s="127"/>
      <c r="AK123" s="127"/>
      <c r="AL123" s="127"/>
      <c r="AM123" s="127"/>
      <c r="AN123" s="127"/>
      <c r="AO123" s="127"/>
      <c r="AP123" s="127"/>
      <c r="AQ123" s="127"/>
      <c r="AR123" s="127"/>
      <c r="AS123" s="127"/>
      <c r="AT123" s="127"/>
      <c r="AU123" s="127"/>
      <c r="AV123" s="127"/>
      <c r="AW123" s="127"/>
      <c r="AX123" s="127"/>
      <c r="AY123" s="129" t="s">
        <v>136</v>
      </c>
      <c r="AZ123" s="127"/>
      <c r="BA123" s="127"/>
      <c r="BB123" s="127"/>
      <c r="BC123" s="127"/>
      <c r="BD123" s="127"/>
      <c r="BE123" s="130">
        <f t="shared" ref="BE123:BE128" si="1">IF(O123="základní",K123,0)</f>
        <v>0</v>
      </c>
      <c r="BF123" s="130">
        <f t="shared" ref="BF123:BF128" si="2">IF(O123="snížená",K123,0)</f>
        <v>0</v>
      </c>
      <c r="BG123" s="130">
        <f t="shared" ref="BG123:BG128" si="3">IF(O123="zákl. přenesená",K123,0)</f>
        <v>0</v>
      </c>
      <c r="BH123" s="130">
        <f t="shared" ref="BH123:BH128" si="4">IF(O123="sníž. přenesená",K123,0)</f>
        <v>0</v>
      </c>
      <c r="BI123" s="130">
        <f t="shared" ref="BI123:BI128" si="5">IF(O123="nulová",K123,0)</f>
        <v>0</v>
      </c>
      <c r="BJ123" s="129" t="s">
        <v>88</v>
      </c>
      <c r="BK123" s="127"/>
      <c r="BL123" s="127"/>
      <c r="BM123" s="127"/>
    </row>
    <row r="124" spans="2:65" s="1" customFormat="1" ht="18" customHeight="1">
      <c r="B124" s="36"/>
      <c r="D124" s="227" t="s">
        <v>137</v>
      </c>
      <c r="E124" s="226"/>
      <c r="F124" s="226"/>
      <c r="K124" s="90">
        <v>0</v>
      </c>
      <c r="M124" s="126"/>
      <c r="N124" s="127"/>
      <c r="O124" s="128" t="s">
        <v>47</v>
      </c>
      <c r="P124" s="127"/>
      <c r="Q124" s="127"/>
      <c r="R124" s="127"/>
      <c r="S124" s="127"/>
      <c r="T124" s="127"/>
      <c r="U124" s="127"/>
      <c r="V124" s="127"/>
      <c r="W124" s="127"/>
      <c r="X124" s="127"/>
      <c r="Y124" s="127"/>
      <c r="Z124" s="127"/>
      <c r="AA124" s="127"/>
      <c r="AB124" s="127"/>
      <c r="AC124" s="127"/>
      <c r="AD124" s="127"/>
      <c r="AE124" s="127"/>
      <c r="AF124" s="127"/>
      <c r="AG124" s="127"/>
      <c r="AH124" s="127"/>
      <c r="AI124" s="127"/>
      <c r="AJ124" s="127"/>
      <c r="AK124" s="127"/>
      <c r="AL124" s="127"/>
      <c r="AM124" s="127"/>
      <c r="AN124" s="127"/>
      <c r="AO124" s="127"/>
      <c r="AP124" s="127"/>
      <c r="AQ124" s="127"/>
      <c r="AR124" s="127"/>
      <c r="AS124" s="127"/>
      <c r="AT124" s="127"/>
      <c r="AU124" s="127"/>
      <c r="AV124" s="127"/>
      <c r="AW124" s="127"/>
      <c r="AX124" s="127"/>
      <c r="AY124" s="129" t="s">
        <v>136</v>
      </c>
      <c r="AZ124" s="127"/>
      <c r="BA124" s="127"/>
      <c r="BB124" s="127"/>
      <c r="BC124" s="127"/>
      <c r="BD124" s="127"/>
      <c r="BE124" s="130">
        <f t="shared" si="1"/>
        <v>0</v>
      </c>
      <c r="BF124" s="130">
        <f t="shared" si="2"/>
        <v>0</v>
      </c>
      <c r="BG124" s="130">
        <f t="shared" si="3"/>
        <v>0</v>
      </c>
      <c r="BH124" s="130">
        <f t="shared" si="4"/>
        <v>0</v>
      </c>
      <c r="BI124" s="130">
        <f t="shared" si="5"/>
        <v>0</v>
      </c>
      <c r="BJ124" s="129" t="s">
        <v>88</v>
      </c>
      <c r="BK124" s="127"/>
      <c r="BL124" s="127"/>
      <c r="BM124" s="127"/>
    </row>
    <row r="125" spans="2:65" s="1" customFormat="1" ht="18" customHeight="1">
      <c r="B125" s="36"/>
      <c r="D125" s="227" t="s">
        <v>138</v>
      </c>
      <c r="E125" s="226"/>
      <c r="F125" s="226"/>
      <c r="K125" s="90">
        <v>0</v>
      </c>
      <c r="M125" s="126"/>
      <c r="N125" s="127"/>
      <c r="O125" s="128" t="s">
        <v>47</v>
      </c>
      <c r="P125" s="127"/>
      <c r="Q125" s="127"/>
      <c r="R125" s="127"/>
      <c r="S125" s="127"/>
      <c r="T125" s="127"/>
      <c r="U125" s="127"/>
      <c r="V125" s="127"/>
      <c r="W125" s="127"/>
      <c r="X125" s="127"/>
      <c r="Y125" s="127"/>
      <c r="Z125" s="127"/>
      <c r="AA125" s="127"/>
      <c r="AB125" s="127"/>
      <c r="AC125" s="127"/>
      <c r="AD125" s="127"/>
      <c r="AE125" s="127"/>
      <c r="AF125" s="127"/>
      <c r="AG125" s="127"/>
      <c r="AH125" s="127"/>
      <c r="AI125" s="127"/>
      <c r="AJ125" s="127"/>
      <c r="AK125" s="127"/>
      <c r="AL125" s="127"/>
      <c r="AM125" s="127"/>
      <c r="AN125" s="127"/>
      <c r="AO125" s="127"/>
      <c r="AP125" s="127"/>
      <c r="AQ125" s="127"/>
      <c r="AR125" s="127"/>
      <c r="AS125" s="127"/>
      <c r="AT125" s="127"/>
      <c r="AU125" s="127"/>
      <c r="AV125" s="127"/>
      <c r="AW125" s="127"/>
      <c r="AX125" s="127"/>
      <c r="AY125" s="129" t="s">
        <v>136</v>
      </c>
      <c r="AZ125" s="127"/>
      <c r="BA125" s="127"/>
      <c r="BB125" s="127"/>
      <c r="BC125" s="127"/>
      <c r="BD125" s="127"/>
      <c r="BE125" s="130">
        <f t="shared" si="1"/>
        <v>0</v>
      </c>
      <c r="BF125" s="130">
        <f t="shared" si="2"/>
        <v>0</v>
      </c>
      <c r="BG125" s="130">
        <f t="shared" si="3"/>
        <v>0</v>
      </c>
      <c r="BH125" s="130">
        <f t="shared" si="4"/>
        <v>0</v>
      </c>
      <c r="BI125" s="130">
        <f t="shared" si="5"/>
        <v>0</v>
      </c>
      <c r="BJ125" s="129" t="s">
        <v>88</v>
      </c>
      <c r="BK125" s="127"/>
      <c r="BL125" s="127"/>
      <c r="BM125" s="127"/>
    </row>
    <row r="126" spans="2:65" s="1" customFormat="1" ht="18" customHeight="1">
      <c r="B126" s="36"/>
      <c r="D126" s="227" t="s">
        <v>139</v>
      </c>
      <c r="E126" s="226"/>
      <c r="F126" s="226"/>
      <c r="K126" s="90">
        <v>0</v>
      </c>
      <c r="M126" s="126"/>
      <c r="N126" s="127"/>
      <c r="O126" s="128" t="s">
        <v>47</v>
      </c>
      <c r="P126" s="127"/>
      <c r="Q126" s="127"/>
      <c r="R126" s="127"/>
      <c r="S126" s="127"/>
      <c r="T126" s="127"/>
      <c r="U126" s="127"/>
      <c r="V126" s="127"/>
      <c r="W126" s="127"/>
      <c r="X126" s="127"/>
      <c r="Y126" s="127"/>
      <c r="Z126" s="127"/>
      <c r="AA126" s="127"/>
      <c r="AB126" s="127"/>
      <c r="AC126" s="127"/>
      <c r="AD126" s="127"/>
      <c r="AE126" s="127"/>
      <c r="AF126" s="127"/>
      <c r="AG126" s="127"/>
      <c r="AH126" s="127"/>
      <c r="AI126" s="127"/>
      <c r="AJ126" s="127"/>
      <c r="AK126" s="127"/>
      <c r="AL126" s="127"/>
      <c r="AM126" s="127"/>
      <c r="AN126" s="127"/>
      <c r="AO126" s="127"/>
      <c r="AP126" s="127"/>
      <c r="AQ126" s="127"/>
      <c r="AR126" s="127"/>
      <c r="AS126" s="127"/>
      <c r="AT126" s="127"/>
      <c r="AU126" s="127"/>
      <c r="AV126" s="127"/>
      <c r="AW126" s="127"/>
      <c r="AX126" s="127"/>
      <c r="AY126" s="129" t="s">
        <v>136</v>
      </c>
      <c r="AZ126" s="127"/>
      <c r="BA126" s="127"/>
      <c r="BB126" s="127"/>
      <c r="BC126" s="127"/>
      <c r="BD126" s="127"/>
      <c r="BE126" s="130">
        <f t="shared" si="1"/>
        <v>0</v>
      </c>
      <c r="BF126" s="130">
        <f t="shared" si="2"/>
        <v>0</v>
      </c>
      <c r="BG126" s="130">
        <f t="shared" si="3"/>
        <v>0</v>
      </c>
      <c r="BH126" s="130">
        <f t="shared" si="4"/>
        <v>0</v>
      </c>
      <c r="BI126" s="130">
        <f t="shared" si="5"/>
        <v>0</v>
      </c>
      <c r="BJ126" s="129" t="s">
        <v>88</v>
      </c>
      <c r="BK126" s="127"/>
      <c r="BL126" s="127"/>
      <c r="BM126" s="127"/>
    </row>
    <row r="127" spans="2:65" s="1" customFormat="1" ht="18" customHeight="1">
      <c r="B127" s="36"/>
      <c r="D127" s="227" t="s">
        <v>140</v>
      </c>
      <c r="E127" s="226"/>
      <c r="F127" s="226"/>
      <c r="K127" s="90">
        <v>0</v>
      </c>
      <c r="M127" s="126"/>
      <c r="N127" s="127"/>
      <c r="O127" s="128" t="s">
        <v>47</v>
      </c>
      <c r="P127" s="127"/>
      <c r="Q127" s="127"/>
      <c r="R127" s="127"/>
      <c r="S127" s="127"/>
      <c r="T127" s="127"/>
      <c r="U127" s="127"/>
      <c r="V127" s="127"/>
      <c r="W127" s="127"/>
      <c r="X127" s="127"/>
      <c r="Y127" s="127"/>
      <c r="Z127" s="127"/>
      <c r="AA127" s="127"/>
      <c r="AB127" s="127"/>
      <c r="AC127" s="127"/>
      <c r="AD127" s="127"/>
      <c r="AE127" s="127"/>
      <c r="AF127" s="127"/>
      <c r="AG127" s="127"/>
      <c r="AH127" s="127"/>
      <c r="AI127" s="127"/>
      <c r="AJ127" s="127"/>
      <c r="AK127" s="127"/>
      <c r="AL127" s="127"/>
      <c r="AM127" s="127"/>
      <c r="AN127" s="127"/>
      <c r="AO127" s="127"/>
      <c r="AP127" s="127"/>
      <c r="AQ127" s="127"/>
      <c r="AR127" s="127"/>
      <c r="AS127" s="127"/>
      <c r="AT127" s="127"/>
      <c r="AU127" s="127"/>
      <c r="AV127" s="127"/>
      <c r="AW127" s="127"/>
      <c r="AX127" s="127"/>
      <c r="AY127" s="129" t="s">
        <v>136</v>
      </c>
      <c r="AZ127" s="127"/>
      <c r="BA127" s="127"/>
      <c r="BB127" s="127"/>
      <c r="BC127" s="127"/>
      <c r="BD127" s="127"/>
      <c r="BE127" s="130">
        <f t="shared" si="1"/>
        <v>0</v>
      </c>
      <c r="BF127" s="130">
        <f t="shared" si="2"/>
        <v>0</v>
      </c>
      <c r="BG127" s="130">
        <f t="shared" si="3"/>
        <v>0</v>
      </c>
      <c r="BH127" s="130">
        <f t="shared" si="4"/>
        <v>0</v>
      </c>
      <c r="BI127" s="130">
        <f t="shared" si="5"/>
        <v>0</v>
      </c>
      <c r="BJ127" s="129" t="s">
        <v>88</v>
      </c>
      <c r="BK127" s="127"/>
      <c r="BL127" s="127"/>
      <c r="BM127" s="127"/>
    </row>
    <row r="128" spans="2:65" s="1" customFormat="1" ht="18" customHeight="1">
      <c r="B128" s="36"/>
      <c r="D128" s="89" t="s">
        <v>141</v>
      </c>
      <c r="K128" s="90">
        <f>ROUND(K28*T128,2)</f>
        <v>0</v>
      </c>
      <c r="M128" s="126"/>
      <c r="N128" s="127"/>
      <c r="O128" s="128" t="s">
        <v>47</v>
      </c>
      <c r="P128" s="127"/>
      <c r="Q128" s="127"/>
      <c r="R128" s="127"/>
      <c r="S128" s="127"/>
      <c r="T128" s="127"/>
      <c r="U128" s="127"/>
      <c r="V128" s="127"/>
      <c r="W128" s="127"/>
      <c r="X128" s="127"/>
      <c r="Y128" s="127"/>
      <c r="Z128" s="127"/>
      <c r="AA128" s="127"/>
      <c r="AB128" s="127"/>
      <c r="AC128" s="127"/>
      <c r="AD128" s="127"/>
      <c r="AE128" s="127"/>
      <c r="AF128" s="127"/>
      <c r="AG128" s="127"/>
      <c r="AH128" s="127"/>
      <c r="AI128" s="127"/>
      <c r="AJ128" s="127"/>
      <c r="AK128" s="127"/>
      <c r="AL128" s="127"/>
      <c r="AM128" s="127"/>
      <c r="AN128" s="127"/>
      <c r="AO128" s="127"/>
      <c r="AP128" s="127"/>
      <c r="AQ128" s="127"/>
      <c r="AR128" s="127"/>
      <c r="AS128" s="127"/>
      <c r="AT128" s="127"/>
      <c r="AU128" s="127"/>
      <c r="AV128" s="127"/>
      <c r="AW128" s="127"/>
      <c r="AX128" s="127"/>
      <c r="AY128" s="129" t="s">
        <v>142</v>
      </c>
      <c r="AZ128" s="127"/>
      <c r="BA128" s="127"/>
      <c r="BB128" s="127"/>
      <c r="BC128" s="127"/>
      <c r="BD128" s="127"/>
      <c r="BE128" s="130">
        <f t="shared" si="1"/>
        <v>0</v>
      </c>
      <c r="BF128" s="130">
        <f t="shared" si="2"/>
        <v>0</v>
      </c>
      <c r="BG128" s="130">
        <f t="shared" si="3"/>
        <v>0</v>
      </c>
      <c r="BH128" s="130">
        <f t="shared" si="4"/>
        <v>0</v>
      </c>
      <c r="BI128" s="130">
        <f t="shared" si="5"/>
        <v>0</v>
      </c>
      <c r="BJ128" s="129" t="s">
        <v>88</v>
      </c>
      <c r="BK128" s="127"/>
      <c r="BL128" s="127"/>
      <c r="BM128" s="127"/>
    </row>
    <row r="129" spans="2:13" s="1" customFormat="1" ht="11.25">
      <c r="B129" s="36"/>
      <c r="M129" s="36"/>
    </row>
    <row r="130" spans="2:13" s="1" customFormat="1" ht="29.25" customHeight="1">
      <c r="B130" s="36"/>
      <c r="C130" s="98" t="s">
        <v>98</v>
      </c>
      <c r="D130" s="99"/>
      <c r="E130" s="99"/>
      <c r="F130" s="99"/>
      <c r="G130" s="99"/>
      <c r="H130" s="99"/>
      <c r="I130" s="99"/>
      <c r="J130" s="99"/>
      <c r="K130" s="100">
        <f>ROUND(K94+K122,2)</f>
        <v>0</v>
      </c>
      <c r="L130" s="99"/>
      <c r="M130" s="36"/>
    </row>
    <row r="131" spans="2:13" s="1" customFormat="1" ht="6.95" customHeight="1">
      <c r="B131" s="48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36"/>
    </row>
    <row r="135" spans="2:13" s="1" customFormat="1" ht="6.95" customHeight="1">
      <c r="B135" s="50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36"/>
    </row>
    <row r="136" spans="2:13" s="1" customFormat="1" ht="24.95" customHeight="1">
      <c r="B136" s="36"/>
      <c r="C136" s="21" t="s">
        <v>143</v>
      </c>
      <c r="M136" s="36"/>
    </row>
    <row r="137" spans="2:13" s="1" customFormat="1" ht="6.95" customHeight="1">
      <c r="B137" s="36"/>
      <c r="M137" s="36"/>
    </row>
    <row r="138" spans="2:13" s="1" customFormat="1" ht="12" customHeight="1">
      <c r="B138" s="36"/>
      <c r="C138" s="27" t="s">
        <v>17</v>
      </c>
      <c r="M138" s="36"/>
    </row>
    <row r="139" spans="2:13" s="1" customFormat="1" ht="30" customHeight="1">
      <c r="B139" s="36"/>
      <c r="E139" s="207" t="str">
        <f>E7</f>
        <v>PŘESTAVBA SOCIÁLNÍHO ZAŘÍZENÍ NA ZIMNÍM STADIONU V NEJDKU</v>
      </c>
      <c r="F139" s="252"/>
      <c r="G139" s="252"/>
      <c r="H139" s="252"/>
      <c r="M139" s="36"/>
    </row>
    <row r="140" spans="2:13" s="1" customFormat="1" ht="6.95" customHeight="1">
      <c r="B140" s="36"/>
      <c r="M140" s="36"/>
    </row>
    <row r="141" spans="2:13" s="1" customFormat="1" ht="12" customHeight="1">
      <c r="B141" s="36"/>
      <c r="C141" s="27" t="s">
        <v>21</v>
      </c>
      <c r="F141" s="25" t="str">
        <f>F10</f>
        <v>Nejdek</v>
      </c>
      <c r="I141" s="27" t="s">
        <v>23</v>
      </c>
      <c r="J141" s="56" t="str">
        <f>IF(J10="","",J10)</f>
        <v>18. 4. 2021</v>
      </c>
      <c r="M141" s="36"/>
    </row>
    <row r="142" spans="2:13" s="1" customFormat="1" ht="6.95" customHeight="1">
      <c r="B142" s="36"/>
      <c r="M142" s="36"/>
    </row>
    <row r="143" spans="2:13" s="1" customFormat="1" ht="40.15" customHeight="1">
      <c r="B143" s="36"/>
      <c r="C143" s="27" t="s">
        <v>25</v>
      </c>
      <c r="F143" s="25" t="str">
        <f>E13</f>
        <v>Město Nejdek, náměstí Karla IV. 239, 362 21 Nejdek</v>
      </c>
      <c r="I143" s="27" t="s">
        <v>32</v>
      </c>
      <c r="J143" s="30" t="str">
        <f>E19</f>
        <v>Ing. Milan Snopek, Švabinského 1729 ,35601</v>
      </c>
      <c r="M143" s="36"/>
    </row>
    <row r="144" spans="2:13" s="1" customFormat="1" ht="40.15" customHeight="1">
      <c r="B144" s="36"/>
      <c r="C144" s="27" t="s">
        <v>30</v>
      </c>
      <c r="F144" s="25" t="str">
        <f>IF(E16="","",E16)</f>
        <v>Vyplň údaj</v>
      </c>
      <c r="I144" s="27" t="s">
        <v>36</v>
      </c>
      <c r="J144" s="30" t="str">
        <f>E22</f>
        <v>Ing. Milan Snopek, Švabinského 1729 ,35601</v>
      </c>
      <c r="M144" s="36"/>
    </row>
    <row r="145" spans="2:65" s="1" customFormat="1" ht="10.35" customHeight="1">
      <c r="B145" s="36"/>
      <c r="M145" s="36"/>
    </row>
    <row r="146" spans="2:65" s="10" customFormat="1" ht="29.25" customHeight="1">
      <c r="B146" s="131"/>
      <c r="C146" s="132" t="s">
        <v>144</v>
      </c>
      <c r="D146" s="133" t="s">
        <v>67</v>
      </c>
      <c r="E146" s="133" t="s">
        <v>63</v>
      </c>
      <c r="F146" s="133" t="s">
        <v>64</v>
      </c>
      <c r="G146" s="133" t="s">
        <v>145</v>
      </c>
      <c r="H146" s="133" t="s">
        <v>146</v>
      </c>
      <c r="I146" s="133" t="s">
        <v>147</v>
      </c>
      <c r="J146" s="133" t="s">
        <v>148</v>
      </c>
      <c r="K146" s="133" t="s">
        <v>106</v>
      </c>
      <c r="L146" s="134" t="s">
        <v>149</v>
      </c>
      <c r="M146" s="131"/>
      <c r="N146" s="63" t="s">
        <v>1</v>
      </c>
      <c r="O146" s="64" t="s">
        <v>46</v>
      </c>
      <c r="P146" s="64" t="s">
        <v>150</v>
      </c>
      <c r="Q146" s="64" t="s">
        <v>151</v>
      </c>
      <c r="R146" s="64" t="s">
        <v>152</v>
      </c>
      <c r="S146" s="64" t="s">
        <v>153</v>
      </c>
      <c r="T146" s="64" t="s">
        <v>154</v>
      </c>
      <c r="U146" s="64" t="s">
        <v>155</v>
      </c>
      <c r="V146" s="64" t="s">
        <v>156</v>
      </c>
      <c r="W146" s="64" t="s">
        <v>157</v>
      </c>
      <c r="X146" s="65" t="s">
        <v>158</v>
      </c>
    </row>
    <row r="147" spans="2:65" s="1" customFormat="1" ht="22.9" customHeight="1">
      <c r="B147" s="36"/>
      <c r="C147" s="68" t="s">
        <v>159</v>
      </c>
      <c r="K147" s="135">
        <f>BK147</f>
        <v>0</v>
      </c>
      <c r="M147" s="36"/>
      <c r="N147" s="66"/>
      <c r="O147" s="57"/>
      <c r="P147" s="57"/>
      <c r="Q147" s="136">
        <f>Q148+Q255+Q763+Q769</f>
        <v>0</v>
      </c>
      <c r="R147" s="136">
        <f>R148+R255+R763+R769</f>
        <v>0</v>
      </c>
      <c r="S147" s="57"/>
      <c r="T147" s="137">
        <f>T148+T255+T763+T769</f>
        <v>0</v>
      </c>
      <c r="U147" s="57"/>
      <c r="V147" s="137">
        <f>V148+V255+V763+V769</f>
        <v>5.5469879899999999</v>
      </c>
      <c r="W147" s="57"/>
      <c r="X147" s="138">
        <f>X148+X255+X763+X769</f>
        <v>4.2735990800000003</v>
      </c>
      <c r="AT147" s="17" t="s">
        <v>83</v>
      </c>
      <c r="AU147" s="17" t="s">
        <v>108</v>
      </c>
      <c r="BK147" s="139">
        <f>BK148+BK255+BK763+BK769</f>
        <v>0</v>
      </c>
    </row>
    <row r="148" spans="2:65" s="11" customFormat="1" ht="25.9" customHeight="1">
      <c r="B148" s="140"/>
      <c r="D148" s="141" t="s">
        <v>83</v>
      </c>
      <c r="E148" s="142" t="s">
        <v>160</v>
      </c>
      <c r="F148" s="142" t="s">
        <v>161</v>
      </c>
      <c r="I148" s="143"/>
      <c r="J148" s="143"/>
      <c r="K148" s="144">
        <f>BK148</f>
        <v>0</v>
      </c>
      <c r="M148" s="140"/>
      <c r="N148" s="145"/>
      <c r="Q148" s="146">
        <f>Q149+Q158+Q201+Q239+Q248</f>
        <v>0</v>
      </c>
      <c r="R148" s="146">
        <f>R149+R158+R201+R239+R248</f>
        <v>0</v>
      </c>
      <c r="T148" s="147">
        <f>T149+T158+T201+T239+T248</f>
        <v>0</v>
      </c>
      <c r="V148" s="147">
        <f>V149+V158+V201+V239+V248</f>
        <v>0.82708771000000025</v>
      </c>
      <c r="X148" s="148">
        <f>X149+X158+X201+X239+X248</f>
        <v>2.6653510000000002</v>
      </c>
      <c r="AR148" s="141" t="s">
        <v>88</v>
      </c>
      <c r="AT148" s="149" t="s">
        <v>83</v>
      </c>
      <c r="AU148" s="149" t="s">
        <v>84</v>
      </c>
      <c r="AY148" s="141" t="s">
        <v>162</v>
      </c>
      <c r="BK148" s="150">
        <f>BK149+BK158+BK201+BK239+BK248</f>
        <v>0</v>
      </c>
    </row>
    <row r="149" spans="2:65" s="11" customFormat="1" ht="22.9" customHeight="1">
      <c r="B149" s="140"/>
      <c r="D149" s="141" t="s">
        <v>83</v>
      </c>
      <c r="E149" s="151" t="s">
        <v>163</v>
      </c>
      <c r="F149" s="151" t="s">
        <v>164</v>
      </c>
      <c r="I149" s="143"/>
      <c r="J149" s="143"/>
      <c r="K149" s="152">
        <f>BK149</f>
        <v>0</v>
      </c>
      <c r="M149" s="140"/>
      <c r="N149" s="145"/>
      <c r="Q149" s="146">
        <f>SUM(Q150:Q157)</f>
        <v>0</v>
      </c>
      <c r="R149" s="146">
        <f>SUM(R150:R157)</f>
        <v>0</v>
      </c>
      <c r="T149" s="147">
        <f>SUM(T150:T157)</f>
        <v>0</v>
      </c>
      <c r="V149" s="147">
        <f>SUM(V150:V157)</f>
        <v>5.8377120000000005E-2</v>
      </c>
      <c r="X149" s="148">
        <f>SUM(X150:X157)</f>
        <v>0</v>
      </c>
      <c r="AR149" s="141" t="s">
        <v>88</v>
      </c>
      <c r="AT149" s="149" t="s">
        <v>83</v>
      </c>
      <c r="AU149" s="149" t="s">
        <v>88</v>
      </c>
      <c r="AY149" s="141" t="s">
        <v>162</v>
      </c>
      <c r="BK149" s="150">
        <f>SUM(BK150:BK157)</f>
        <v>0</v>
      </c>
    </row>
    <row r="150" spans="2:65" s="1" customFormat="1" ht="24.2" customHeight="1">
      <c r="B150" s="36"/>
      <c r="C150" s="153" t="s">
        <v>88</v>
      </c>
      <c r="D150" s="153" t="s">
        <v>165</v>
      </c>
      <c r="E150" s="154" t="s">
        <v>166</v>
      </c>
      <c r="F150" s="155" t="s">
        <v>167</v>
      </c>
      <c r="G150" s="156" t="s">
        <v>168</v>
      </c>
      <c r="H150" s="157">
        <v>0.71099999999999997</v>
      </c>
      <c r="I150" s="158"/>
      <c r="J150" s="158"/>
      <c r="K150" s="159">
        <f>ROUND(P150*H150,2)</f>
        <v>0</v>
      </c>
      <c r="L150" s="155" t="s">
        <v>169</v>
      </c>
      <c r="M150" s="36"/>
      <c r="N150" s="160" t="s">
        <v>1</v>
      </c>
      <c r="O150" s="125" t="s">
        <v>47</v>
      </c>
      <c r="P150" s="35">
        <f>I150+J150</f>
        <v>0</v>
      </c>
      <c r="Q150" s="35">
        <f>ROUND(I150*H150,2)</f>
        <v>0</v>
      </c>
      <c r="R150" s="35">
        <f>ROUND(J150*H150,2)</f>
        <v>0</v>
      </c>
      <c r="T150" s="161">
        <f>S150*H150</f>
        <v>0</v>
      </c>
      <c r="U150" s="161">
        <v>6.1719999999999997E-2</v>
      </c>
      <c r="V150" s="161">
        <f>U150*H150</f>
        <v>4.3882919999999999E-2</v>
      </c>
      <c r="W150" s="161">
        <v>0</v>
      </c>
      <c r="X150" s="162">
        <f>W150*H150</f>
        <v>0</v>
      </c>
      <c r="AR150" s="163" t="s">
        <v>170</v>
      </c>
      <c r="AT150" s="163" t="s">
        <v>165</v>
      </c>
      <c r="AU150" s="163" t="s">
        <v>99</v>
      </c>
      <c r="AY150" s="17" t="s">
        <v>162</v>
      </c>
      <c r="BE150" s="94">
        <f>IF(O150="základní",K150,0)</f>
        <v>0</v>
      </c>
      <c r="BF150" s="94">
        <f>IF(O150="snížená",K150,0)</f>
        <v>0</v>
      </c>
      <c r="BG150" s="94">
        <f>IF(O150="zákl. přenesená",K150,0)</f>
        <v>0</v>
      </c>
      <c r="BH150" s="94">
        <f>IF(O150="sníž. přenesená",K150,0)</f>
        <v>0</v>
      </c>
      <c r="BI150" s="94">
        <f>IF(O150="nulová",K150,0)</f>
        <v>0</v>
      </c>
      <c r="BJ150" s="17" t="s">
        <v>88</v>
      </c>
      <c r="BK150" s="94">
        <f>ROUND(P150*H150,2)</f>
        <v>0</v>
      </c>
      <c r="BL150" s="17" t="s">
        <v>170</v>
      </c>
      <c r="BM150" s="163" t="s">
        <v>171</v>
      </c>
    </row>
    <row r="151" spans="2:65" s="1" customFormat="1" ht="19.5">
      <c r="B151" s="36"/>
      <c r="D151" s="164" t="s">
        <v>172</v>
      </c>
      <c r="F151" s="165" t="s">
        <v>173</v>
      </c>
      <c r="I151" s="127"/>
      <c r="J151" s="127"/>
      <c r="M151" s="36"/>
      <c r="N151" s="166"/>
      <c r="X151" s="60"/>
      <c r="AT151" s="17" t="s">
        <v>172</v>
      </c>
      <c r="AU151" s="17" t="s">
        <v>99</v>
      </c>
    </row>
    <row r="152" spans="2:65" s="12" customFormat="1" ht="11.25">
      <c r="B152" s="167"/>
      <c r="D152" s="164" t="s">
        <v>174</v>
      </c>
      <c r="E152" s="168" t="s">
        <v>1</v>
      </c>
      <c r="F152" s="169" t="s">
        <v>175</v>
      </c>
      <c r="H152" s="168" t="s">
        <v>1</v>
      </c>
      <c r="I152" s="170"/>
      <c r="J152" s="170"/>
      <c r="M152" s="167"/>
      <c r="N152" s="171"/>
      <c r="X152" s="172"/>
      <c r="AT152" s="168" t="s">
        <v>174</v>
      </c>
      <c r="AU152" s="168" t="s">
        <v>99</v>
      </c>
      <c r="AV152" s="12" t="s">
        <v>88</v>
      </c>
      <c r="AW152" s="12" t="s">
        <v>5</v>
      </c>
      <c r="AX152" s="12" t="s">
        <v>84</v>
      </c>
      <c r="AY152" s="168" t="s">
        <v>162</v>
      </c>
    </row>
    <row r="153" spans="2:65" s="13" customFormat="1" ht="11.25">
      <c r="B153" s="173"/>
      <c r="D153" s="164" t="s">
        <v>174</v>
      </c>
      <c r="E153" s="174" t="s">
        <v>1</v>
      </c>
      <c r="F153" s="175" t="s">
        <v>176</v>
      </c>
      <c r="H153" s="176">
        <v>0.71099999999999997</v>
      </c>
      <c r="I153" s="177"/>
      <c r="J153" s="177"/>
      <c r="M153" s="173"/>
      <c r="N153" s="178"/>
      <c r="X153" s="179"/>
      <c r="AT153" s="174" t="s">
        <v>174</v>
      </c>
      <c r="AU153" s="174" t="s">
        <v>99</v>
      </c>
      <c r="AV153" s="13" t="s">
        <v>99</v>
      </c>
      <c r="AW153" s="13" t="s">
        <v>5</v>
      </c>
      <c r="AX153" s="13" t="s">
        <v>88</v>
      </c>
      <c r="AY153" s="174" t="s">
        <v>162</v>
      </c>
    </row>
    <row r="154" spans="2:65" s="1" customFormat="1" ht="24.2" customHeight="1">
      <c r="B154" s="36"/>
      <c r="C154" s="153" t="s">
        <v>99</v>
      </c>
      <c r="D154" s="153" t="s">
        <v>165</v>
      </c>
      <c r="E154" s="154" t="s">
        <v>177</v>
      </c>
      <c r="F154" s="155" t="s">
        <v>178</v>
      </c>
      <c r="G154" s="156" t="s">
        <v>179</v>
      </c>
      <c r="H154" s="157">
        <v>7.1050000000000004</v>
      </c>
      <c r="I154" s="158"/>
      <c r="J154" s="158"/>
      <c r="K154" s="159">
        <f>ROUND(P154*H154,2)</f>
        <v>0</v>
      </c>
      <c r="L154" s="155" t="s">
        <v>169</v>
      </c>
      <c r="M154" s="36"/>
      <c r="N154" s="160" t="s">
        <v>1</v>
      </c>
      <c r="O154" s="125" t="s">
        <v>47</v>
      </c>
      <c r="P154" s="35">
        <f>I154+J154</f>
        <v>0</v>
      </c>
      <c r="Q154" s="35">
        <f>ROUND(I154*H154,2)</f>
        <v>0</v>
      </c>
      <c r="R154" s="35">
        <f>ROUND(J154*H154,2)</f>
        <v>0</v>
      </c>
      <c r="T154" s="161">
        <f>S154*H154</f>
        <v>0</v>
      </c>
      <c r="U154" s="161">
        <v>2.0400000000000001E-3</v>
      </c>
      <c r="V154" s="161">
        <f>U154*H154</f>
        <v>1.4494200000000002E-2</v>
      </c>
      <c r="W154" s="161">
        <v>0</v>
      </c>
      <c r="X154" s="162">
        <f>W154*H154</f>
        <v>0</v>
      </c>
      <c r="AR154" s="163" t="s">
        <v>170</v>
      </c>
      <c r="AT154" s="163" t="s">
        <v>165</v>
      </c>
      <c r="AU154" s="163" t="s">
        <v>99</v>
      </c>
      <c r="AY154" s="17" t="s">
        <v>162</v>
      </c>
      <c r="BE154" s="94">
        <f>IF(O154="základní",K154,0)</f>
        <v>0</v>
      </c>
      <c r="BF154" s="94">
        <f>IF(O154="snížená",K154,0)</f>
        <v>0</v>
      </c>
      <c r="BG154" s="94">
        <f>IF(O154="zákl. přenesená",K154,0)</f>
        <v>0</v>
      </c>
      <c r="BH154" s="94">
        <f>IF(O154="sníž. přenesená",K154,0)</f>
        <v>0</v>
      </c>
      <c r="BI154" s="94">
        <f>IF(O154="nulová",K154,0)</f>
        <v>0</v>
      </c>
      <c r="BJ154" s="17" t="s">
        <v>88</v>
      </c>
      <c r="BK154" s="94">
        <f>ROUND(P154*H154,2)</f>
        <v>0</v>
      </c>
      <c r="BL154" s="17" t="s">
        <v>170</v>
      </c>
      <c r="BM154" s="163" t="s">
        <v>180</v>
      </c>
    </row>
    <row r="155" spans="2:65" s="1" customFormat="1" ht="11.25">
      <c r="B155" s="36"/>
      <c r="D155" s="164" t="s">
        <v>172</v>
      </c>
      <c r="F155" s="165" t="s">
        <v>181</v>
      </c>
      <c r="I155" s="127"/>
      <c r="J155" s="127"/>
      <c r="M155" s="36"/>
      <c r="N155" s="166"/>
      <c r="X155" s="60"/>
      <c r="AT155" s="17" t="s">
        <v>172</v>
      </c>
      <c r="AU155" s="17" t="s">
        <v>99</v>
      </c>
    </row>
    <row r="156" spans="2:65" s="12" customFormat="1" ht="11.25">
      <c r="B156" s="167"/>
      <c r="D156" s="164" t="s">
        <v>174</v>
      </c>
      <c r="E156" s="168" t="s">
        <v>1</v>
      </c>
      <c r="F156" s="169" t="s">
        <v>175</v>
      </c>
      <c r="H156" s="168" t="s">
        <v>1</v>
      </c>
      <c r="I156" s="170"/>
      <c r="J156" s="170"/>
      <c r="M156" s="167"/>
      <c r="N156" s="171"/>
      <c r="X156" s="172"/>
      <c r="AT156" s="168" t="s">
        <v>174</v>
      </c>
      <c r="AU156" s="168" t="s">
        <v>99</v>
      </c>
      <c r="AV156" s="12" t="s">
        <v>88</v>
      </c>
      <c r="AW156" s="12" t="s">
        <v>5</v>
      </c>
      <c r="AX156" s="12" t="s">
        <v>84</v>
      </c>
      <c r="AY156" s="168" t="s">
        <v>162</v>
      </c>
    </row>
    <row r="157" spans="2:65" s="13" customFormat="1" ht="11.25">
      <c r="B157" s="173"/>
      <c r="D157" s="164" t="s">
        <v>174</v>
      </c>
      <c r="E157" s="174" t="s">
        <v>1</v>
      </c>
      <c r="F157" s="175" t="s">
        <v>182</v>
      </c>
      <c r="H157" s="176">
        <v>7.1050000000000004</v>
      </c>
      <c r="I157" s="177"/>
      <c r="J157" s="177"/>
      <c r="M157" s="173"/>
      <c r="N157" s="178"/>
      <c r="X157" s="179"/>
      <c r="AT157" s="174" t="s">
        <v>174</v>
      </c>
      <c r="AU157" s="174" t="s">
        <v>99</v>
      </c>
      <c r="AV157" s="13" t="s">
        <v>99</v>
      </c>
      <c r="AW157" s="13" t="s">
        <v>5</v>
      </c>
      <c r="AX157" s="13" t="s">
        <v>88</v>
      </c>
      <c r="AY157" s="174" t="s">
        <v>162</v>
      </c>
    </row>
    <row r="158" spans="2:65" s="11" customFormat="1" ht="22.9" customHeight="1">
      <c r="B158" s="140"/>
      <c r="D158" s="141" t="s">
        <v>83</v>
      </c>
      <c r="E158" s="151" t="s">
        <v>183</v>
      </c>
      <c r="F158" s="151" t="s">
        <v>184</v>
      </c>
      <c r="I158" s="143"/>
      <c r="J158" s="143"/>
      <c r="K158" s="152">
        <f>BK158</f>
        <v>0</v>
      </c>
      <c r="M158" s="140"/>
      <c r="N158" s="145"/>
      <c r="Q158" s="146">
        <f>SUM(Q159:Q200)</f>
        <v>0</v>
      </c>
      <c r="R158" s="146">
        <f>SUM(R159:R200)</f>
        <v>0</v>
      </c>
      <c r="T158" s="147">
        <f>SUM(T159:T200)</f>
        <v>0</v>
      </c>
      <c r="V158" s="147">
        <f>SUM(V159:V200)</f>
        <v>0.76714899000000014</v>
      </c>
      <c r="X158" s="148">
        <f>SUM(X159:X200)</f>
        <v>0</v>
      </c>
      <c r="AR158" s="141" t="s">
        <v>88</v>
      </c>
      <c r="AT158" s="149" t="s">
        <v>83</v>
      </c>
      <c r="AU158" s="149" t="s">
        <v>88</v>
      </c>
      <c r="AY158" s="141" t="s">
        <v>162</v>
      </c>
      <c r="BK158" s="150">
        <f>SUM(BK159:BK200)</f>
        <v>0</v>
      </c>
    </row>
    <row r="159" spans="2:65" s="1" customFormat="1" ht="24">
      <c r="B159" s="36"/>
      <c r="C159" s="153" t="s">
        <v>163</v>
      </c>
      <c r="D159" s="153" t="s">
        <v>165</v>
      </c>
      <c r="E159" s="154" t="s">
        <v>185</v>
      </c>
      <c r="F159" s="155" t="s">
        <v>186</v>
      </c>
      <c r="G159" s="156" t="s">
        <v>168</v>
      </c>
      <c r="H159" s="157">
        <v>41.237000000000002</v>
      </c>
      <c r="I159" s="158"/>
      <c r="J159" s="158"/>
      <c r="K159" s="159">
        <f>ROUND(P159*H159,2)</f>
        <v>0</v>
      </c>
      <c r="L159" s="155" t="s">
        <v>169</v>
      </c>
      <c r="M159" s="36"/>
      <c r="N159" s="160" t="s">
        <v>1</v>
      </c>
      <c r="O159" s="125" t="s">
        <v>47</v>
      </c>
      <c r="P159" s="35">
        <f>I159+J159</f>
        <v>0</v>
      </c>
      <c r="Q159" s="35">
        <f>ROUND(I159*H159,2)</f>
        <v>0</v>
      </c>
      <c r="R159" s="35">
        <f>ROUND(J159*H159,2)</f>
        <v>0</v>
      </c>
      <c r="T159" s="161">
        <f>S159*H159</f>
        <v>0</v>
      </c>
      <c r="U159" s="161">
        <v>3.9100000000000003E-3</v>
      </c>
      <c r="V159" s="161">
        <f>U159*H159</f>
        <v>0.16123667000000003</v>
      </c>
      <c r="W159" s="161">
        <v>0</v>
      </c>
      <c r="X159" s="162">
        <f>W159*H159</f>
        <v>0</v>
      </c>
      <c r="AR159" s="163" t="s">
        <v>170</v>
      </c>
      <c r="AT159" s="163" t="s">
        <v>165</v>
      </c>
      <c r="AU159" s="163" t="s">
        <v>99</v>
      </c>
      <c r="AY159" s="17" t="s">
        <v>162</v>
      </c>
      <c r="BE159" s="94">
        <f>IF(O159="základní",K159,0)</f>
        <v>0</v>
      </c>
      <c r="BF159" s="94">
        <f>IF(O159="snížená",K159,0)</f>
        <v>0</v>
      </c>
      <c r="BG159" s="94">
        <f>IF(O159="zákl. přenesená",K159,0)</f>
        <v>0</v>
      </c>
      <c r="BH159" s="94">
        <f>IF(O159="sníž. přenesená",K159,0)</f>
        <v>0</v>
      </c>
      <c r="BI159" s="94">
        <f>IF(O159="nulová",K159,0)</f>
        <v>0</v>
      </c>
      <c r="BJ159" s="17" t="s">
        <v>88</v>
      </c>
      <c r="BK159" s="94">
        <f>ROUND(P159*H159,2)</f>
        <v>0</v>
      </c>
      <c r="BL159" s="17" t="s">
        <v>170</v>
      </c>
      <c r="BM159" s="163" t="s">
        <v>187</v>
      </c>
    </row>
    <row r="160" spans="2:65" s="1" customFormat="1" ht="29.25">
      <c r="B160" s="36"/>
      <c r="D160" s="164" t="s">
        <v>172</v>
      </c>
      <c r="F160" s="165" t="s">
        <v>188</v>
      </c>
      <c r="I160" s="127"/>
      <c r="J160" s="127"/>
      <c r="M160" s="36"/>
      <c r="N160" s="166"/>
      <c r="X160" s="60"/>
      <c r="AT160" s="17" t="s">
        <v>172</v>
      </c>
      <c r="AU160" s="17" t="s">
        <v>99</v>
      </c>
    </row>
    <row r="161" spans="2:65" s="12" customFormat="1" ht="11.25">
      <c r="B161" s="167"/>
      <c r="D161" s="164" t="s">
        <v>174</v>
      </c>
      <c r="E161" s="168" t="s">
        <v>1</v>
      </c>
      <c r="F161" s="169" t="s">
        <v>189</v>
      </c>
      <c r="H161" s="168" t="s">
        <v>1</v>
      </c>
      <c r="I161" s="170"/>
      <c r="J161" s="170"/>
      <c r="M161" s="167"/>
      <c r="N161" s="171"/>
      <c r="X161" s="172"/>
      <c r="AT161" s="168" t="s">
        <v>174</v>
      </c>
      <c r="AU161" s="168" t="s">
        <v>99</v>
      </c>
      <c r="AV161" s="12" t="s">
        <v>88</v>
      </c>
      <c r="AW161" s="12" t="s">
        <v>5</v>
      </c>
      <c r="AX161" s="12" t="s">
        <v>84</v>
      </c>
      <c r="AY161" s="168" t="s">
        <v>162</v>
      </c>
    </row>
    <row r="162" spans="2:65" s="13" customFormat="1" ht="11.25">
      <c r="B162" s="173"/>
      <c r="D162" s="164" t="s">
        <v>174</v>
      </c>
      <c r="E162" s="174" t="s">
        <v>1</v>
      </c>
      <c r="F162" s="175" t="s">
        <v>190</v>
      </c>
      <c r="H162" s="176">
        <v>41.237000000000002</v>
      </c>
      <c r="I162" s="177"/>
      <c r="J162" s="177"/>
      <c r="M162" s="173"/>
      <c r="N162" s="178"/>
      <c r="X162" s="179"/>
      <c r="AT162" s="174" t="s">
        <v>174</v>
      </c>
      <c r="AU162" s="174" t="s">
        <v>99</v>
      </c>
      <c r="AV162" s="13" t="s">
        <v>99</v>
      </c>
      <c r="AW162" s="13" t="s">
        <v>5</v>
      </c>
      <c r="AX162" s="13" t="s">
        <v>84</v>
      </c>
      <c r="AY162" s="174" t="s">
        <v>162</v>
      </c>
    </row>
    <row r="163" spans="2:65" s="14" customFormat="1" ht="11.25">
      <c r="B163" s="180"/>
      <c r="D163" s="164" t="s">
        <v>174</v>
      </c>
      <c r="E163" s="181" t="s">
        <v>1</v>
      </c>
      <c r="F163" s="182" t="s">
        <v>191</v>
      </c>
      <c r="H163" s="183">
        <v>41.237000000000002</v>
      </c>
      <c r="I163" s="184"/>
      <c r="J163" s="184"/>
      <c r="M163" s="180"/>
      <c r="N163" s="185"/>
      <c r="X163" s="186"/>
      <c r="AT163" s="181" t="s">
        <v>174</v>
      </c>
      <c r="AU163" s="181" t="s">
        <v>99</v>
      </c>
      <c r="AV163" s="14" t="s">
        <v>170</v>
      </c>
      <c r="AW163" s="14" t="s">
        <v>5</v>
      </c>
      <c r="AX163" s="14" t="s">
        <v>88</v>
      </c>
      <c r="AY163" s="181" t="s">
        <v>162</v>
      </c>
    </row>
    <row r="164" spans="2:65" s="1" customFormat="1" ht="24.2" customHeight="1">
      <c r="B164" s="36"/>
      <c r="C164" s="153" t="s">
        <v>170</v>
      </c>
      <c r="D164" s="153" t="s">
        <v>165</v>
      </c>
      <c r="E164" s="154" t="s">
        <v>192</v>
      </c>
      <c r="F164" s="155" t="s">
        <v>193</v>
      </c>
      <c r="G164" s="156" t="s">
        <v>168</v>
      </c>
      <c r="H164" s="157">
        <v>66.352000000000004</v>
      </c>
      <c r="I164" s="158"/>
      <c r="J164" s="158"/>
      <c r="K164" s="159">
        <f>ROUND(P164*H164,2)</f>
        <v>0</v>
      </c>
      <c r="L164" s="155" t="s">
        <v>169</v>
      </c>
      <c r="M164" s="36"/>
      <c r="N164" s="160" t="s">
        <v>1</v>
      </c>
      <c r="O164" s="125" t="s">
        <v>47</v>
      </c>
      <c r="P164" s="35">
        <f>I164+J164</f>
        <v>0</v>
      </c>
      <c r="Q164" s="35">
        <f>ROUND(I164*H164,2)</f>
        <v>0</v>
      </c>
      <c r="R164" s="35">
        <f>ROUND(J164*H164,2)</f>
        <v>0</v>
      </c>
      <c r="T164" s="161">
        <f>S164*H164</f>
        <v>0</v>
      </c>
      <c r="U164" s="161">
        <v>3.9100000000000003E-3</v>
      </c>
      <c r="V164" s="161">
        <f>U164*H164</f>
        <v>0.25943632000000005</v>
      </c>
      <c r="W164" s="161">
        <v>0</v>
      </c>
      <c r="X164" s="162">
        <f>W164*H164</f>
        <v>0</v>
      </c>
      <c r="AR164" s="163" t="s">
        <v>170</v>
      </c>
      <c r="AT164" s="163" t="s">
        <v>165</v>
      </c>
      <c r="AU164" s="163" t="s">
        <v>99</v>
      </c>
      <c r="AY164" s="17" t="s">
        <v>162</v>
      </c>
      <c r="BE164" s="94">
        <f>IF(O164="základní",K164,0)</f>
        <v>0</v>
      </c>
      <c r="BF164" s="94">
        <f>IF(O164="snížená",K164,0)</f>
        <v>0</v>
      </c>
      <c r="BG164" s="94">
        <f>IF(O164="zákl. přenesená",K164,0)</f>
        <v>0</v>
      </c>
      <c r="BH164" s="94">
        <f>IF(O164="sníž. přenesená",K164,0)</f>
        <v>0</v>
      </c>
      <c r="BI164" s="94">
        <f>IF(O164="nulová",K164,0)</f>
        <v>0</v>
      </c>
      <c r="BJ164" s="17" t="s">
        <v>88</v>
      </c>
      <c r="BK164" s="94">
        <f>ROUND(P164*H164,2)</f>
        <v>0</v>
      </c>
      <c r="BL164" s="17" t="s">
        <v>170</v>
      </c>
      <c r="BM164" s="163" t="s">
        <v>194</v>
      </c>
    </row>
    <row r="165" spans="2:65" s="1" customFormat="1" ht="29.25">
      <c r="B165" s="36"/>
      <c r="D165" s="164" t="s">
        <v>172</v>
      </c>
      <c r="F165" s="165" t="s">
        <v>195</v>
      </c>
      <c r="I165" s="127"/>
      <c r="J165" s="127"/>
      <c r="M165" s="36"/>
      <c r="N165" s="166"/>
      <c r="X165" s="60"/>
      <c r="AT165" s="17" t="s">
        <v>172</v>
      </c>
      <c r="AU165" s="17" t="s">
        <v>99</v>
      </c>
    </row>
    <row r="166" spans="2:65" s="12" customFormat="1" ht="11.25">
      <c r="B166" s="167"/>
      <c r="D166" s="164" t="s">
        <v>174</v>
      </c>
      <c r="E166" s="168" t="s">
        <v>1</v>
      </c>
      <c r="F166" s="169" t="s">
        <v>196</v>
      </c>
      <c r="H166" s="168" t="s">
        <v>1</v>
      </c>
      <c r="I166" s="170"/>
      <c r="J166" s="170"/>
      <c r="M166" s="167"/>
      <c r="N166" s="171"/>
      <c r="X166" s="172"/>
      <c r="AT166" s="168" t="s">
        <v>174</v>
      </c>
      <c r="AU166" s="168" t="s">
        <v>99</v>
      </c>
      <c r="AV166" s="12" t="s">
        <v>88</v>
      </c>
      <c r="AW166" s="12" t="s">
        <v>5</v>
      </c>
      <c r="AX166" s="12" t="s">
        <v>84</v>
      </c>
      <c r="AY166" s="168" t="s">
        <v>162</v>
      </c>
    </row>
    <row r="167" spans="2:65" s="13" customFormat="1" ht="11.25">
      <c r="B167" s="173"/>
      <c r="D167" s="164" t="s">
        <v>174</v>
      </c>
      <c r="E167" s="174" t="s">
        <v>1</v>
      </c>
      <c r="F167" s="175" t="s">
        <v>197</v>
      </c>
      <c r="H167" s="176">
        <v>5.6680000000000001</v>
      </c>
      <c r="I167" s="177"/>
      <c r="J167" s="177"/>
      <c r="M167" s="173"/>
      <c r="N167" s="178"/>
      <c r="X167" s="179"/>
      <c r="AT167" s="174" t="s">
        <v>174</v>
      </c>
      <c r="AU167" s="174" t="s">
        <v>99</v>
      </c>
      <c r="AV167" s="13" t="s">
        <v>99</v>
      </c>
      <c r="AW167" s="13" t="s">
        <v>5</v>
      </c>
      <c r="AX167" s="13" t="s">
        <v>84</v>
      </c>
      <c r="AY167" s="174" t="s">
        <v>162</v>
      </c>
    </row>
    <row r="168" spans="2:65" s="12" customFormat="1" ht="11.25">
      <c r="B168" s="167"/>
      <c r="D168" s="164" t="s">
        <v>174</v>
      </c>
      <c r="E168" s="168" t="s">
        <v>1</v>
      </c>
      <c r="F168" s="169" t="s">
        <v>198</v>
      </c>
      <c r="H168" s="168" t="s">
        <v>1</v>
      </c>
      <c r="I168" s="170"/>
      <c r="J168" s="170"/>
      <c r="M168" s="167"/>
      <c r="N168" s="171"/>
      <c r="X168" s="172"/>
      <c r="AT168" s="168" t="s">
        <v>174</v>
      </c>
      <c r="AU168" s="168" t="s">
        <v>99</v>
      </c>
      <c r="AV168" s="12" t="s">
        <v>88</v>
      </c>
      <c r="AW168" s="12" t="s">
        <v>5</v>
      </c>
      <c r="AX168" s="12" t="s">
        <v>84</v>
      </c>
      <c r="AY168" s="168" t="s">
        <v>162</v>
      </c>
    </row>
    <row r="169" spans="2:65" s="13" customFormat="1" ht="11.25">
      <c r="B169" s="173"/>
      <c r="D169" s="164" t="s">
        <v>174</v>
      </c>
      <c r="E169" s="174" t="s">
        <v>1</v>
      </c>
      <c r="F169" s="175" t="s">
        <v>199</v>
      </c>
      <c r="H169" s="176">
        <v>5.78</v>
      </c>
      <c r="I169" s="177"/>
      <c r="J169" s="177"/>
      <c r="M169" s="173"/>
      <c r="N169" s="178"/>
      <c r="X169" s="179"/>
      <c r="AT169" s="174" t="s">
        <v>174</v>
      </c>
      <c r="AU169" s="174" t="s">
        <v>99</v>
      </c>
      <c r="AV169" s="13" t="s">
        <v>99</v>
      </c>
      <c r="AW169" s="13" t="s">
        <v>5</v>
      </c>
      <c r="AX169" s="13" t="s">
        <v>84</v>
      </c>
      <c r="AY169" s="174" t="s">
        <v>162</v>
      </c>
    </row>
    <row r="170" spans="2:65" s="13" customFormat="1" ht="11.25">
      <c r="B170" s="173"/>
      <c r="D170" s="164" t="s">
        <v>174</v>
      </c>
      <c r="E170" s="174" t="s">
        <v>1</v>
      </c>
      <c r="F170" s="175" t="s">
        <v>200</v>
      </c>
      <c r="H170" s="176">
        <v>7.1559999999999997</v>
      </c>
      <c r="I170" s="177"/>
      <c r="J170" s="177"/>
      <c r="M170" s="173"/>
      <c r="N170" s="178"/>
      <c r="X170" s="179"/>
      <c r="AT170" s="174" t="s">
        <v>174</v>
      </c>
      <c r="AU170" s="174" t="s">
        <v>99</v>
      </c>
      <c r="AV170" s="13" t="s">
        <v>99</v>
      </c>
      <c r="AW170" s="13" t="s">
        <v>5</v>
      </c>
      <c r="AX170" s="13" t="s">
        <v>84</v>
      </c>
      <c r="AY170" s="174" t="s">
        <v>162</v>
      </c>
    </row>
    <row r="171" spans="2:65" s="13" customFormat="1" ht="11.25">
      <c r="B171" s="173"/>
      <c r="D171" s="164" t="s">
        <v>174</v>
      </c>
      <c r="E171" s="174" t="s">
        <v>1</v>
      </c>
      <c r="F171" s="175" t="s">
        <v>200</v>
      </c>
      <c r="H171" s="176">
        <v>7.1559999999999997</v>
      </c>
      <c r="I171" s="177"/>
      <c r="J171" s="177"/>
      <c r="M171" s="173"/>
      <c r="N171" s="178"/>
      <c r="X171" s="179"/>
      <c r="AT171" s="174" t="s">
        <v>174</v>
      </c>
      <c r="AU171" s="174" t="s">
        <v>99</v>
      </c>
      <c r="AV171" s="13" t="s">
        <v>99</v>
      </c>
      <c r="AW171" s="13" t="s">
        <v>5</v>
      </c>
      <c r="AX171" s="13" t="s">
        <v>84</v>
      </c>
      <c r="AY171" s="174" t="s">
        <v>162</v>
      </c>
    </row>
    <row r="172" spans="2:65" s="12" customFormat="1" ht="11.25">
      <c r="B172" s="167"/>
      <c r="D172" s="164" t="s">
        <v>174</v>
      </c>
      <c r="E172" s="168" t="s">
        <v>1</v>
      </c>
      <c r="F172" s="169" t="s">
        <v>201</v>
      </c>
      <c r="H172" s="168" t="s">
        <v>1</v>
      </c>
      <c r="I172" s="170"/>
      <c r="J172" s="170"/>
      <c r="M172" s="167"/>
      <c r="N172" s="171"/>
      <c r="X172" s="172"/>
      <c r="AT172" s="168" t="s">
        <v>174</v>
      </c>
      <c r="AU172" s="168" t="s">
        <v>99</v>
      </c>
      <c r="AV172" s="12" t="s">
        <v>88</v>
      </c>
      <c r="AW172" s="12" t="s">
        <v>5</v>
      </c>
      <c r="AX172" s="12" t="s">
        <v>84</v>
      </c>
      <c r="AY172" s="168" t="s">
        <v>162</v>
      </c>
    </row>
    <row r="173" spans="2:65" s="13" customFormat="1" ht="11.25">
      <c r="B173" s="173"/>
      <c r="D173" s="164" t="s">
        <v>174</v>
      </c>
      <c r="E173" s="174" t="s">
        <v>1</v>
      </c>
      <c r="F173" s="175" t="s">
        <v>202</v>
      </c>
      <c r="H173" s="176">
        <v>7.68</v>
      </c>
      <c r="I173" s="177"/>
      <c r="J173" s="177"/>
      <c r="M173" s="173"/>
      <c r="N173" s="178"/>
      <c r="X173" s="179"/>
      <c r="AT173" s="174" t="s">
        <v>174</v>
      </c>
      <c r="AU173" s="174" t="s">
        <v>99</v>
      </c>
      <c r="AV173" s="13" t="s">
        <v>99</v>
      </c>
      <c r="AW173" s="13" t="s">
        <v>5</v>
      </c>
      <c r="AX173" s="13" t="s">
        <v>84</v>
      </c>
      <c r="AY173" s="174" t="s">
        <v>162</v>
      </c>
    </row>
    <row r="174" spans="2:65" s="13" customFormat="1" ht="11.25">
      <c r="B174" s="173"/>
      <c r="D174" s="164" t="s">
        <v>174</v>
      </c>
      <c r="E174" s="174" t="s">
        <v>1</v>
      </c>
      <c r="F174" s="175" t="s">
        <v>203</v>
      </c>
      <c r="H174" s="176">
        <v>16.456</v>
      </c>
      <c r="I174" s="177"/>
      <c r="J174" s="177"/>
      <c r="M174" s="173"/>
      <c r="N174" s="178"/>
      <c r="X174" s="179"/>
      <c r="AT174" s="174" t="s">
        <v>174</v>
      </c>
      <c r="AU174" s="174" t="s">
        <v>99</v>
      </c>
      <c r="AV174" s="13" t="s">
        <v>99</v>
      </c>
      <c r="AW174" s="13" t="s">
        <v>5</v>
      </c>
      <c r="AX174" s="13" t="s">
        <v>84</v>
      </c>
      <c r="AY174" s="174" t="s">
        <v>162</v>
      </c>
    </row>
    <row r="175" spans="2:65" s="13" customFormat="1" ht="11.25">
      <c r="B175" s="173"/>
      <c r="D175" s="164" t="s">
        <v>174</v>
      </c>
      <c r="E175" s="174" t="s">
        <v>1</v>
      </c>
      <c r="F175" s="175" t="s">
        <v>203</v>
      </c>
      <c r="H175" s="176">
        <v>16.456</v>
      </c>
      <c r="I175" s="177"/>
      <c r="J175" s="177"/>
      <c r="M175" s="173"/>
      <c r="N175" s="178"/>
      <c r="X175" s="179"/>
      <c r="AT175" s="174" t="s">
        <v>174</v>
      </c>
      <c r="AU175" s="174" t="s">
        <v>99</v>
      </c>
      <c r="AV175" s="13" t="s">
        <v>99</v>
      </c>
      <c r="AW175" s="13" t="s">
        <v>5</v>
      </c>
      <c r="AX175" s="13" t="s">
        <v>84</v>
      </c>
      <c r="AY175" s="174" t="s">
        <v>162</v>
      </c>
    </row>
    <row r="176" spans="2:65" s="14" customFormat="1" ht="11.25">
      <c r="B176" s="180"/>
      <c r="D176" s="164" t="s">
        <v>174</v>
      </c>
      <c r="E176" s="181" t="s">
        <v>1</v>
      </c>
      <c r="F176" s="182" t="s">
        <v>191</v>
      </c>
      <c r="H176" s="183">
        <v>66.352000000000004</v>
      </c>
      <c r="I176" s="184"/>
      <c r="J176" s="184"/>
      <c r="M176" s="180"/>
      <c r="N176" s="185"/>
      <c r="X176" s="186"/>
      <c r="AT176" s="181" t="s">
        <v>174</v>
      </c>
      <c r="AU176" s="181" t="s">
        <v>99</v>
      </c>
      <c r="AV176" s="14" t="s">
        <v>170</v>
      </c>
      <c r="AW176" s="14" t="s">
        <v>5</v>
      </c>
      <c r="AX176" s="14" t="s">
        <v>88</v>
      </c>
      <c r="AY176" s="181" t="s">
        <v>162</v>
      </c>
    </row>
    <row r="177" spans="2:65" s="1" customFormat="1" ht="24.2" customHeight="1">
      <c r="B177" s="36"/>
      <c r="C177" s="153" t="s">
        <v>204</v>
      </c>
      <c r="D177" s="153" t="s">
        <v>165</v>
      </c>
      <c r="E177" s="154" t="s">
        <v>205</v>
      </c>
      <c r="F177" s="155" t="s">
        <v>206</v>
      </c>
      <c r="G177" s="156" t="s">
        <v>168</v>
      </c>
      <c r="H177" s="157">
        <v>186.64</v>
      </c>
      <c r="I177" s="158"/>
      <c r="J177" s="158"/>
      <c r="K177" s="159">
        <f>ROUND(P177*H177,2)</f>
        <v>0</v>
      </c>
      <c r="L177" s="155" t="s">
        <v>207</v>
      </c>
      <c r="M177" s="36"/>
      <c r="N177" s="160" t="s">
        <v>1</v>
      </c>
      <c r="O177" s="125" t="s">
        <v>47</v>
      </c>
      <c r="P177" s="35">
        <f>I177+J177</f>
        <v>0</v>
      </c>
      <c r="Q177" s="35">
        <f>ROUND(I177*H177,2)</f>
        <v>0</v>
      </c>
      <c r="R177" s="35">
        <f>ROUND(J177*H177,2)</f>
        <v>0</v>
      </c>
      <c r="T177" s="161">
        <f>S177*H177</f>
        <v>0</v>
      </c>
      <c r="U177" s="161">
        <v>0</v>
      </c>
      <c r="V177" s="161">
        <f>U177*H177</f>
        <v>0</v>
      </c>
      <c r="W177" s="161">
        <v>0</v>
      </c>
      <c r="X177" s="162">
        <f>W177*H177</f>
        <v>0</v>
      </c>
      <c r="AR177" s="163" t="s">
        <v>170</v>
      </c>
      <c r="AT177" s="163" t="s">
        <v>165</v>
      </c>
      <c r="AU177" s="163" t="s">
        <v>99</v>
      </c>
      <c r="AY177" s="17" t="s">
        <v>162</v>
      </c>
      <c r="BE177" s="94">
        <f>IF(O177="základní",K177,0)</f>
        <v>0</v>
      </c>
      <c r="BF177" s="94">
        <f>IF(O177="snížená",K177,0)</f>
        <v>0</v>
      </c>
      <c r="BG177" s="94">
        <f>IF(O177="zákl. přenesená",K177,0)</f>
        <v>0</v>
      </c>
      <c r="BH177" s="94">
        <f>IF(O177="sníž. přenesená",K177,0)</f>
        <v>0</v>
      </c>
      <c r="BI177" s="94">
        <f>IF(O177="nulová",K177,0)</f>
        <v>0</v>
      </c>
      <c r="BJ177" s="17" t="s">
        <v>88</v>
      </c>
      <c r="BK177" s="94">
        <f>ROUND(P177*H177,2)</f>
        <v>0</v>
      </c>
      <c r="BL177" s="17" t="s">
        <v>170</v>
      </c>
      <c r="BM177" s="163" t="s">
        <v>208</v>
      </c>
    </row>
    <row r="178" spans="2:65" s="1" customFormat="1" ht="19.5">
      <c r="B178" s="36"/>
      <c r="D178" s="164" t="s">
        <v>172</v>
      </c>
      <c r="F178" s="165" t="s">
        <v>209</v>
      </c>
      <c r="I178" s="127"/>
      <c r="J178" s="127"/>
      <c r="M178" s="36"/>
      <c r="N178" s="166"/>
      <c r="X178" s="60"/>
      <c r="AT178" s="17" t="s">
        <v>172</v>
      </c>
      <c r="AU178" s="17" t="s">
        <v>99</v>
      </c>
    </row>
    <row r="179" spans="2:65" s="13" customFormat="1" ht="11.25">
      <c r="B179" s="173"/>
      <c r="D179" s="164" t="s">
        <v>174</v>
      </c>
      <c r="E179" s="174" t="s">
        <v>1</v>
      </c>
      <c r="F179" s="175" t="s">
        <v>210</v>
      </c>
      <c r="H179" s="176">
        <v>186.64</v>
      </c>
      <c r="I179" s="177"/>
      <c r="J179" s="177"/>
      <c r="M179" s="173"/>
      <c r="N179" s="178"/>
      <c r="X179" s="179"/>
      <c r="AT179" s="174" t="s">
        <v>174</v>
      </c>
      <c r="AU179" s="174" t="s">
        <v>99</v>
      </c>
      <c r="AV179" s="13" t="s">
        <v>99</v>
      </c>
      <c r="AW179" s="13" t="s">
        <v>5</v>
      </c>
      <c r="AX179" s="13" t="s">
        <v>84</v>
      </c>
      <c r="AY179" s="174" t="s">
        <v>162</v>
      </c>
    </row>
    <row r="180" spans="2:65" s="14" customFormat="1" ht="11.25">
      <c r="B180" s="180"/>
      <c r="D180" s="164" t="s">
        <v>174</v>
      </c>
      <c r="E180" s="181" t="s">
        <v>1</v>
      </c>
      <c r="F180" s="182" t="s">
        <v>191</v>
      </c>
      <c r="H180" s="183">
        <v>186.64</v>
      </c>
      <c r="I180" s="184"/>
      <c r="J180" s="184"/>
      <c r="M180" s="180"/>
      <c r="N180" s="185"/>
      <c r="X180" s="186"/>
      <c r="AT180" s="181" t="s">
        <v>174</v>
      </c>
      <c r="AU180" s="181" t="s">
        <v>99</v>
      </c>
      <c r="AV180" s="14" t="s">
        <v>170</v>
      </c>
      <c r="AW180" s="14" t="s">
        <v>5</v>
      </c>
      <c r="AX180" s="14" t="s">
        <v>88</v>
      </c>
      <c r="AY180" s="181" t="s">
        <v>162</v>
      </c>
    </row>
    <row r="181" spans="2:65" s="1" customFormat="1" ht="24.2" customHeight="1">
      <c r="B181" s="36"/>
      <c r="C181" s="153" t="s">
        <v>183</v>
      </c>
      <c r="D181" s="153" t="s">
        <v>165</v>
      </c>
      <c r="E181" s="154" t="s">
        <v>211</v>
      </c>
      <c r="F181" s="155" t="s">
        <v>212</v>
      </c>
      <c r="G181" s="156" t="s">
        <v>168</v>
      </c>
      <c r="H181" s="157">
        <v>78.075000000000003</v>
      </c>
      <c r="I181" s="158"/>
      <c r="J181" s="158"/>
      <c r="K181" s="159">
        <f>ROUND(P181*H181,2)</f>
        <v>0</v>
      </c>
      <c r="L181" s="155" t="s">
        <v>207</v>
      </c>
      <c r="M181" s="36"/>
      <c r="N181" s="160" t="s">
        <v>1</v>
      </c>
      <c r="O181" s="125" t="s">
        <v>47</v>
      </c>
      <c r="P181" s="35">
        <f>I181+J181</f>
        <v>0</v>
      </c>
      <c r="Q181" s="35">
        <f>ROUND(I181*H181,2)</f>
        <v>0</v>
      </c>
      <c r="R181" s="35">
        <f>ROUND(J181*H181,2)</f>
        <v>0</v>
      </c>
      <c r="T181" s="161">
        <f>S181*H181</f>
        <v>0</v>
      </c>
      <c r="U181" s="161">
        <v>0</v>
      </c>
      <c r="V181" s="161">
        <f>U181*H181</f>
        <v>0</v>
      </c>
      <c r="W181" s="161">
        <v>0</v>
      </c>
      <c r="X181" s="162">
        <f>W181*H181</f>
        <v>0</v>
      </c>
      <c r="AR181" s="163" t="s">
        <v>170</v>
      </c>
      <c r="AT181" s="163" t="s">
        <v>165</v>
      </c>
      <c r="AU181" s="163" t="s">
        <v>99</v>
      </c>
      <c r="AY181" s="17" t="s">
        <v>162</v>
      </c>
      <c r="BE181" s="94">
        <f>IF(O181="základní",K181,0)</f>
        <v>0</v>
      </c>
      <c r="BF181" s="94">
        <f>IF(O181="snížená",K181,0)</f>
        <v>0</v>
      </c>
      <c r="BG181" s="94">
        <f>IF(O181="zákl. přenesená",K181,0)</f>
        <v>0</v>
      </c>
      <c r="BH181" s="94">
        <f>IF(O181="sníž. přenesená",K181,0)</f>
        <v>0</v>
      </c>
      <c r="BI181" s="94">
        <f>IF(O181="nulová",K181,0)</f>
        <v>0</v>
      </c>
      <c r="BJ181" s="17" t="s">
        <v>88</v>
      </c>
      <c r="BK181" s="94">
        <f>ROUND(P181*H181,2)</f>
        <v>0</v>
      </c>
      <c r="BL181" s="17" t="s">
        <v>170</v>
      </c>
      <c r="BM181" s="163" t="s">
        <v>213</v>
      </c>
    </row>
    <row r="182" spans="2:65" s="1" customFormat="1" ht="19.5">
      <c r="B182" s="36"/>
      <c r="D182" s="164" t="s">
        <v>172</v>
      </c>
      <c r="F182" s="165" t="s">
        <v>214</v>
      </c>
      <c r="I182" s="127"/>
      <c r="J182" s="127"/>
      <c r="M182" s="36"/>
      <c r="N182" s="166"/>
      <c r="X182" s="60"/>
      <c r="AT182" s="17" t="s">
        <v>172</v>
      </c>
      <c r="AU182" s="17" t="s">
        <v>99</v>
      </c>
    </row>
    <row r="183" spans="2:65" s="12" customFormat="1" ht="11.25">
      <c r="B183" s="167"/>
      <c r="D183" s="164" t="s">
        <v>174</v>
      </c>
      <c r="E183" s="168" t="s">
        <v>1</v>
      </c>
      <c r="F183" s="169" t="s">
        <v>215</v>
      </c>
      <c r="H183" s="168" t="s">
        <v>1</v>
      </c>
      <c r="I183" s="170"/>
      <c r="J183" s="170"/>
      <c r="M183" s="167"/>
      <c r="N183" s="171"/>
      <c r="X183" s="172"/>
      <c r="AT183" s="168" t="s">
        <v>174</v>
      </c>
      <c r="AU183" s="168" t="s">
        <v>99</v>
      </c>
      <c r="AV183" s="12" t="s">
        <v>88</v>
      </c>
      <c r="AW183" s="12" t="s">
        <v>5</v>
      </c>
      <c r="AX183" s="12" t="s">
        <v>84</v>
      </c>
      <c r="AY183" s="168" t="s">
        <v>162</v>
      </c>
    </row>
    <row r="184" spans="2:65" s="13" customFormat="1" ht="11.25">
      <c r="B184" s="173"/>
      <c r="D184" s="164" t="s">
        <v>174</v>
      </c>
      <c r="E184" s="174" t="s">
        <v>1</v>
      </c>
      <c r="F184" s="175" t="s">
        <v>216</v>
      </c>
      <c r="H184" s="176">
        <v>39.674999999999997</v>
      </c>
      <c r="I184" s="177"/>
      <c r="J184" s="177"/>
      <c r="M184" s="173"/>
      <c r="N184" s="178"/>
      <c r="X184" s="179"/>
      <c r="AT184" s="174" t="s">
        <v>174</v>
      </c>
      <c r="AU184" s="174" t="s">
        <v>99</v>
      </c>
      <c r="AV184" s="13" t="s">
        <v>99</v>
      </c>
      <c r="AW184" s="13" t="s">
        <v>5</v>
      </c>
      <c r="AX184" s="13" t="s">
        <v>84</v>
      </c>
      <c r="AY184" s="174" t="s">
        <v>162</v>
      </c>
    </row>
    <row r="185" spans="2:65" s="13" customFormat="1" ht="11.25">
      <c r="B185" s="173"/>
      <c r="D185" s="164" t="s">
        <v>174</v>
      </c>
      <c r="E185" s="174" t="s">
        <v>1</v>
      </c>
      <c r="F185" s="175" t="s">
        <v>217</v>
      </c>
      <c r="H185" s="176">
        <v>5.4</v>
      </c>
      <c r="I185" s="177"/>
      <c r="J185" s="177"/>
      <c r="M185" s="173"/>
      <c r="N185" s="178"/>
      <c r="X185" s="179"/>
      <c r="AT185" s="174" t="s">
        <v>174</v>
      </c>
      <c r="AU185" s="174" t="s">
        <v>99</v>
      </c>
      <c r="AV185" s="13" t="s">
        <v>99</v>
      </c>
      <c r="AW185" s="13" t="s">
        <v>5</v>
      </c>
      <c r="AX185" s="13" t="s">
        <v>84</v>
      </c>
      <c r="AY185" s="174" t="s">
        <v>162</v>
      </c>
    </row>
    <row r="186" spans="2:65" s="13" customFormat="1" ht="11.25">
      <c r="B186" s="173"/>
      <c r="D186" s="164" t="s">
        <v>174</v>
      </c>
      <c r="E186" s="174" t="s">
        <v>1</v>
      </c>
      <c r="F186" s="175" t="s">
        <v>218</v>
      </c>
      <c r="H186" s="176">
        <v>24.6</v>
      </c>
      <c r="I186" s="177"/>
      <c r="J186" s="177"/>
      <c r="M186" s="173"/>
      <c r="N186" s="178"/>
      <c r="X186" s="179"/>
      <c r="AT186" s="174" t="s">
        <v>174</v>
      </c>
      <c r="AU186" s="174" t="s">
        <v>99</v>
      </c>
      <c r="AV186" s="13" t="s">
        <v>99</v>
      </c>
      <c r="AW186" s="13" t="s">
        <v>5</v>
      </c>
      <c r="AX186" s="13" t="s">
        <v>84</v>
      </c>
      <c r="AY186" s="174" t="s">
        <v>162</v>
      </c>
    </row>
    <row r="187" spans="2:65" s="13" customFormat="1" ht="11.25">
      <c r="B187" s="173"/>
      <c r="D187" s="164" t="s">
        <v>174</v>
      </c>
      <c r="E187" s="174" t="s">
        <v>1</v>
      </c>
      <c r="F187" s="175" t="s">
        <v>219</v>
      </c>
      <c r="H187" s="176">
        <v>6.6</v>
      </c>
      <c r="I187" s="177"/>
      <c r="J187" s="177"/>
      <c r="M187" s="173"/>
      <c r="N187" s="178"/>
      <c r="X187" s="179"/>
      <c r="AT187" s="174" t="s">
        <v>174</v>
      </c>
      <c r="AU187" s="174" t="s">
        <v>99</v>
      </c>
      <c r="AV187" s="13" t="s">
        <v>99</v>
      </c>
      <c r="AW187" s="13" t="s">
        <v>5</v>
      </c>
      <c r="AX187" s="13" t="s">
        <v>84</v>
      </c>
      <c r="AY187" s="174" t="s">
        <v>162</v>
      </c>
    </row>
    <row r="188" spans="2:65" s="13" customFormat="1" ht="11.25">
      <c r="B188" s="173"/>
      <c r="D188" s="164" t="s">
        <v>174</v>
      </c>
      <c r="E188" s="174" t="s">
        <v>1</v>
      </c>
      <c r="F188" s="175" t="s">
        <v>220</v>
      </c>
      <c r="H188" s="176">
        <v>1.8</v>
      </c>
      <c r="I188" s="177"/>
      <c r="J188" s="177"/>
      <c r="M188" s="173"/>
      <c r="N188" s="178"/>
      <c r="X188" s="179"/>
      <c r="AT188" s="174" t="s">
        <v>174</v>
      </c>
      <c r="AU188" s="174" t="s">
        <v>99</v>
      </c>
      <c r="AV188" s="13" t="s">
        <v>99</v>
      </c>
      <c r="AW188" s="13" t="s">
        <v>5</v>
      </c>
      <c r="AX188" s="13" t="s">
        <v>84</v>
      </c>
      <c r="AY188" s="174" t="s">
        <v>162</v>
      </c>
    </row>
    <row r="189" spans="2:65" s="14" customFormat="1" ht="11.25">
      <c r="B189" s="180"/>
      <c r="D189" s="164" t="s">
        <v>174</v>
      </c>
      <c r="E189" s="181" t="s">
        <v>1</v>
      </c>
      <c r="F189" s="182" t="s">
        <v>191</v>
      </c>
      <c r="H189" s="183">
        <v>78.074999999999989</v>
      </c>
      <c r="I189" s="184"/>
      <c r="J189" s="184"/>
      <c r="M189" s="180"/>
      <c r="N189" s="185"/>
      <c r="X189" s="186"/>
      <c r="AT189" s="181" t="s">
        <v>174</v>
      </c>
      <c r="AU189" s="181" t="s">
        <v>99</v>
      </c>
      <c r="AV189" s="14" t="s">
        <v>170</v>
      </c>
      <c r="AW189" s="14" t="s">
        <v>5</v>
      </c>
      <c r="AX189" s="14" t="s">
        <v>88</v>
      </c>
      <c r="AY189" s="181" t="s">
        <v>162</v>
      </c>
    </row>
    <row r="190" spans="2:65" s="1" customFormat="1" ht="24.2" customHeight="1">
      <c r="B190" s="36"/>
      <c r="C190" s="153" t="s">
        <v>221</v>
      </c>
      <c r="D190" s="153" t="s">
        <v>165</v>
      </c>
      <c r="E190" s="154" t="s">
        <v>222</v>
      </c>
      <c r="F190" s="155" t="s">
        <v>223</v>
      </c>
      <c r="G190" s="156" t="s">
        <v>168</v>
      </c>
      <c r="H190" s="157">
        <v>4.97</v>
      </c>
      <c r="I190" s="158"/>
      <c r="J190" s="158"/>
      <c r="K190" s="159">
        <f>ROUND(P190*H190,2)</f>
        <v>0</v>
      </c>
      <c r="L190" s="155" t="s">
        <v>224</v>
      </c>
      <c r="M190" s="36"/>
      <c r="N190" s="160" t="s">
        <v>1</v>
      </c>
      <c r="O190" s="125" t="s">
        <v>47</v>
      </c>
      <c r="P190" s="35">
        <f>I190+J190</f>
        <v>0</v>
      </c>
      <c r="Q190" s="35">
        <f>ROUND(I190*H190,2)</f>
        <v>0</v>
      </c>
      <c r="R190" s="35">
        <f>ROUND(J190*H190,2)</f>
        <v>0</v>
      </c>
      <c r="T190" s="161">
        <f>S190*H190</f>
        <v>0</v>
      </c>
      <c r="U190" s="161">
        <v>4.0800000000000003E-2</v>
      </c>
      <c r="V190" s="161">
        <f>U190*H190</f>
        <v>0.20277600000000001</v>
      </c>
      <c r="W190" s="161">
        <v>0</v>
      </c>
      <c r="X190" s="162">
        <f>W190*H190</f>
        <v>0</v>
      </c>
      <c r="AR190" s="163" t="s">
        <v>170</v>
      </c>
      <c r="AT190" s="163" t="s">
        <v>165</v>
      </c>
      <c r="AU190" s="163" t="s">
        <v>99</v>
      </c>
      <c r="AY190" s="17" t="s">
        <v>162</v>
      </c>
      <c r="BE190" s="94">
        <f>IF(O190="základní",K190,0)</f>
        <v>0</v>
      </c>
      <c r="BF190" s="94">
        <f>IF(O190="snížená",K190,0)</f>
        <v>0</v>
      </c>
      <c r="BG190" s="94">
        <f>IF(O190="zákl. přenesená",K190,0)</f>
        <v>0</v>
      </c>
      <c r="BH190" s="94">
        <f>IF(O190="sníž. přenesená",K190,0)</f>
        <v>0</v>
      </c>
      <c r="BI190" s="94">
        <f>IF(O190="nulová",K190,0)</f>
        <v>0</v>
      </c>
      <c r="BJ190" s="17" t="s">
        <v>88</v>
      </c>
      <c r="BK190" s="94">
        <f>ROUND(P190*H190,2)</f>
        <v>0</v>
      </c>
      <c r="BL190" s="17" t="s">
        <v>170</v>
      </c>
      <c r="BM190" s="163" t="s">
        <v>225</v>
      </c>
    </row>
    <row r="191" spans="2:65" s="1" customFormat="1" ht="19.5">
      <c r="B191" s="36"/>
      <c r="D191" s="164" t="s">
        <v>172</v>
      </c>
      <c r="F191" s="165" t="s">
        <v>226</v>
      </c>
      <c r="I191" s="127"/>
      <c r="J191" s="127"/>
      <c r="M191" s="36"/>
      <c r="N191" s="166"/>
      <c r="X191" s="60"/>
      <c r="AT191" s="17" t="s">
        <v>172</v>
      </c>
      <c r="AU191" s="17" t="s">
        <v>99</v>
      </c>
    </row>
    <row r="192" spans="2:65" s="12" customFormat="1" ht="11.25">
      <c r="B192" s="167"/>
      <c r="D192" s="164" t="s">
        <v>174</v>
      </c>
      <c r="E192" s="168" t="s">
        <v>1</v>
      </c>
      <c r="F192" s="169" t="s">
        <v>227</v>
      </c>
      <c r="H192" s="168" t="s">
        <v>1</v>
      </c>
      <c r="I192" s="170"/>
      <c r="J192" s="170"/>
      <c r="M192" s="167"/>
      <c r="N192" s="171"/>
      <c r="X192" s="172"/>
      <c r="AT192" s="168" t="s">
        <v>174</v>
      </c>
      <c r="AU192" s="168" t="s">
        <v>99</v>
      </c>
      <c r="AV192" s="12" t="s">
        <v>88</v>
      </c>
      <c r="AW192" s="12" t="s">
        <v>5</v>
      </c>
      <c r="AX192" s="12" t="s">
        <v>84</v>
      </c>
      <c r="AY192" s="168" t="s">
        <v>162</v>
      </c>
    </row>
    <row r="193" spans="2:65" s="13" customFormat="1" ht="11.25">
      <c r="B193" s="173"/>
      <c r="D193" s="164" t="s">
        <v>174</v>
      </c>
      <c r="E193" s="174" t="s">
        <v>1</v>
      </c>
      <c r="F193" s="175" t="s">
        <v>228</v>
      </c>
      <c r="H193" s="176">
        <v>4.97</v>
      </c>
      <c r="I193" s="177"/>
      <c r="J193" s="177"/>
      <c r="M193" s="173"/>
      <c r="N193" s="178"/>
      <c r="X193" s="179"/>
      <c r="AT193" s="174" t="s">
        <v>174</v>
      </c>
      <c r="AU193" s="174" t="s">
        <v>99</v>
      </c>
      <c r="AV193" s="13" t="s">
        <v>99</v>
      </c>
      <c r="AW193" s="13" t="s">
        <v>5</v>
      </c>
      <c r="AX193" s="13" t="s">
        <v>84</v>
      </c>
      <c r="AY193" s="174" t="s">
        <v>162</v>
      </c>
    </row>
    <row r="194" spans="2:65" s="14" customFormat="1" ht="11.25">
      <c r="B194" s="180"/>
      <c r="D194" s="164" t="s">
        <v>174</v>
      </c>
      <c r="E194" s="181" t="s">
        <v>1</v>
      </c>
      <c r="F194" s="182" t="s">
        <v>191</v>
      </c>
      <c r="H194" s="183">
        <v>4.97</v>
      </c>
      <c r="I194" s="184"/>
      <c r="J194" s="184"/>
      <c r="M194" s="180"/>
      <c r="N194" s="185"/>
      <c r="X194" s="186"/>
      <c r="AT194" s="181" t="s">
        <v>174</v>
      </c>
      <c r="AU194" s="181" t="s">
        <v>99</v>
      </c>
      <c r="AV194" s="14" t="s">
        <v>170</v>
      </c>
      <c r="AW194" s="14" t="s">
        <v>5</v>
      </c>
      <c r="AX194" s="14" t="s">
        <v>88</v>
      </c>
      <c r="AY194" s="181" t="s">
        <v>162</v>
      </c>
    </row>
    <row r="195" spans="2:65" s="1" customFormat="1" ht="24">
      <c r="B195" s="36"/>
      <c r="C195" s="153" t="s">
        <v>229</v>
      </c>
      <c r="D195" s="153" t="s">
        <v>165</v>
      </c>
      <c r="E195" s="154" t="s">
        <v>230</v>
      </c>
      <c r="F195" s="155" t="s">
        <v>231</v>
      </c>
      <c r="G195" s="156" t="s">
        <v>168</v>
      </c>
      <c r="H195" s="157">
        <v>4.97</v>
      </c>
      <c r="I195" s="158"/>
      <c r="J195" s="158"/>
      <c r="K195" s="159">
        <f>ROUND(P195*H195,2)</f>
        <v>0</v>
      </c>
      <c r="L195" s="155" t="s">
        <v>224</v>
      </c>
      <c r="M195" s="36"/>
      <c r="N195" s="160" t="s">
        <v>1</v>
      </c>
      <c r="O195" s="125" t="s">
        <v>47</v>
      </c>
      <c r="P195" s="35">
        <f>I195+J195</f>
        <v>0</v>
      </c>
      <c r="Q195" s="35">
        <f>ROUND(I195*H195,2)</f>
        <v>0</v>
      </c>
      <c r="R195" s="35">
        <f>ROUND(J195*H195,2)</f>
        <v>0</v>
      </c>
      <c r="T195" s="161">
        <f>S195*H195</f>
        <v>0</v>
      </c>
      <c r="U195" s="161">
        <v>0</v>
      </c>
      <c r="V195" s="161">
        <f>U195*H195</f>
        <v>0</v>
      </c>
      <c r="W195" s="161">
        <v>0</v>
      </c>
      <c r="X195" s="162">
        <f>W195*H195</f>
        <v>0</v>
      </c>
      <c r="AR195" s="163" t="s">
        <v>170</v>
      </c>
      <c r="AT195" s="163" t="s">
        <v>165</v>
      </c>
      <c r="AU195" s="163" t="s">
        <v>99</v>
      </c>
      <c r="AY195" s="17" t="s">
        <v>162</v>
      </c>
      <c r="BE195" s="94">
        <f>IF(O195="základní",K195,0)</f>
        <v>0</v>
      </c>
      <c r="BF195" s="94">
        <f>IF(O195="snížená",K195,0)</f>
        <v>0</v>
      </c>
      <c r="BG195" s="94">
        <f>IF(O195="zákl. přenesená",K195,0)</f>
        <v>0</v>
      </c>
      <c r="BH195" s="94">
        <f>IF(O195="sníž. přenesená",K195,0)</f>
        <v>0</v>
      </c>
      <c r="BI195" s="94">
        <f>IF(O195="nulová",K195,0)</f>
        <v>0</v>
      </c>
      <c r="BJ195" s="17" t="s">
        <v>88</v>
      </c>
      <c r="BK195" s="94">
        <f>ROUND(P195*H195,2)</f>
        <v>0</v>
      </c>
      <c r="BL195" s="17" t="s">
        <v>170</v>
      </c>
      <c r="BM195" s="163" t="s">
        <v>232</v>
      </c>
    </row>
    <row r="196" spans="2:65" s="1" customFormat="1" ht="19.5">
      <c r="B196" s="36"/>
      <c r="D196" s="164" t="s">
        <v>172</v>
      </c>
      <c r="F196" s="165" t="s">
        <v>233</v>
      </c>
      <c r="I196" s="127"/>
      <c r="J196" s="127"/>
      <c r="M196" s="36"/>
      <c r="N196" s="166"/>
      <c r="X196" s="60"/>
      <c r="AT196" s="17" t="s">
        <v>172</v>
      </c>
      <c r="AU196" s="17" t="s">
        <v>99</v>
      </c>
    </row>
    <row r="197" spans="2:65" s="1" customFormat="1" ht="24.2" customHeight="1">
      <c r="B197" s="36"/>
      <c r="C197" s="153" t="s">
        <v>234</v>
      </c>
      <c r="D197" s="153" t="s">
        <v>165</v>
      </c>
      <c r="E197" s="154" t="s">
        <v>235</v>
      </c>
      <c r="F197" s="155" t="s">
        <v>236</v>
      </c>
      <c r="G197" s="156" t="s">
        <v>237</v>
      </c>
      <c r="H197" s="157">
        <v>6</v>
      </c>
      <c r="I197" s="158"/>
      <c r="J197" s="158"/>
      <c r="K197" s="159">
        <f>ROUND(P197*H197,2)</f>
        <v>0</v>
      </c>
      <c r="L197" s="155" t="s">
        <v>169</v>
      </c>
      <c r="M197" s="36"/>
      <c r="N197" s="160" t="s">
        <v>1</v>
      </c>
      <c r="O197" s="125" t="s">
        <v>47</v>
      </c>
      <c r="P197" s="35">
        <f>I197+J197</f>
        <v>0</v>
      </c>
      <c r="Q197" s="35">
        <f>ROUND(I197*H197,2)</f>
        <v>0</v>
      </c>
      <c r="R197" s="35">
        <f>ROUND(J197*H197,2)</f>
        <v>0</v>
      </c>
      <c r="T197" s="161">
        <f>S197*H197</f>
        <v>0</v>
      </c>
      <c r="U197" s="161">
        <v>4.8000000000000001E-4</v>
      </c>
      <c r="V197" s="161">
        <f>U197*H197</f>
        <v>2.8800000000000002E-3</v>
      </c>
      <c r="W197" s="161">
        <v>0</v>
      </c>
      <c r="X197" s="162">
        <f>W197*H197</f>
        <v>0</v>
      </c>
      <c r="AR197" s="163" t="s">
        <v>170</v>
      </c>
      <c r="AT197" s="163" t="s">
        <v>165</v>
      </c>
      <c r="AU197" s="163" t="s">
        <v>99</v>
      </c>
      <c r="AY197" s="17" t="s">
        <v>162</v>
      </c>
      <c r="BE197" s="94">
        <f>IF(O197="základní",K197,0)</f>
        <v>0</v>
      </c>
      <c r="BF197" s="94">
        <f>IF(O197="snížená",K197,0)</f>
        <v>0</v>
      </c>
      <c r="BG197" s="94">
        <f>IF(O197="zákl. přenesená",K197,0)</f>
        <v>0</v>
      </c>
      <c r="BH197" s="94">
        <f>IF(O197="sníž. přenesená",K197,0)</f>
        <v>0</v>
      </c>
      <c r="BI197" s="94">
        <f>IF(O197="nulová",K197,0)</f>
        <v>0</v>
      </c>
      <c r="BJ197" s="17" t="s">
        <v>88</v>
      </c>
      <c r="BK197" s="94">
        <f>ROUND(P197*H197,2)</f>
        <v>0</v>
      </c>
      <c r="BL197" s="17" t="s">
        <v>170</v>
      </c>
      <c r="BM197" s="163" t="s">
        <v>238</v>
      </c>
    </row>
    <row r="198" spans="2:65" s="1" customFormat="1" ht="29.25">
      <c r="B198" s="36"/>
      <c r="D198" s="164" t="s">
        <v>172</v>
      </c>
      <c r="F198" s="165" t="s">
        <v>239</v>
      </c>
      <c r="I198" s="127"/>
      <c r="J198" s="127"/>
      <c r="M198" s="36"/>
      <c r="N198" s="166"/>
      <c r="X198" s="60"/>
      <c r="AT198" s="17" t="s">
        <v>172</v>
      </c>
      <c r="AU198" s="17" t="s">
        <v>99</v>
      </c>
    </row>
    <row r="199" spans="2:65" s="1" customFormat="1" ht="24">
      <c r="B199" s="36"/>
      <c r="C199" s="187" t="s">
        <v>240</v>
      </c>
      <c r="D199" s="187" t="s">
        <v>241</v>
      </c>
      <c r="E199" s="188" t="s">
        <v>242</v>
      </c>
      <c r="F199" s="189" t="s">
        <v>243</v>
      </c>
      <c r="G199" s="190" t="s">
        <v>237</v>
      </c>
      <c r="H199" s="191">
        <v>6</v>
      </c>
      <c r="I199" s="192"/>
      <c r="J199" s="193"/>
      <c r="K199" s="194">
        <f>ROUND(P199*H199,2)</f>
        <v>0</v>
      </c>
      <c r="L199" s="189" t="s">
        <v>224</v>
      </c>
      <c r="M199" s="195"/>
      <c r="N199" s="196" t="s">
        <v>1</v>
      </c>
      <c r="O199" s="125" t="s">
        <v>47</v>
      </c>
      <c r="P199" s="35">
        <f>I199+J199</f>
        <v>0</v>
      </c>
      <c r="Q199" s="35">
        <f>ROUND(I199*H199,2)</f>
        <v>0</v>
      </c>
      <c r="R199" s="35">
        <f>ROUND(J199*H199,2)</f>
        <v>0</v>
      </c>
      <c r="T199" s="161">
        <f>S199*H199</f>
        <v>0</v>
      </c>
      <c r="U199" s="161">
        <v>2.3470000000000001E-2</v>
      </c>
      <c r="V199" s="161">
        <f>U199*H199</f>
        <v>0.14082</v>
      </c>
      <c r="W199" s="161">
        <v>0</v>
      </c>
      <c r="X199" s="162">
        <f>W199*H199</f>
        <v>0</v>
      </c>
      <c r="AR199" s="163" t="s">
        <v>229</v>
      </c>
      <c r="AT199" s="163" t="s">
        <v>241</v>
      </c>
      <c r="AU199" s="163" t="s">
        <v>99</v>
      </c>
      <c r="AY199" s="17" t="s">
        <v>162</v>
      </c>
      <c r="BE199" s="94">
        <f>IF(O199="základní",K199,0)</f>
        <v>0</v>
      </c>
      <c r="BF199" s="94">
        <f>IF(O199="snížená",K199,0)</f>
        <v>0</v>
      </c>
      <c r="BG199" s="94">
        <f>IF(O199="zákl. přenesená",K199,0)</f>
        <v>0</v>
      </c>
      <c r="BH199" s="94">
        <f>IF(O199="sníž. přenesená",K199,0)</f>
        <v>0</v>
      </c>
      <c r="BI199" s="94">
        <f>IF(O199="nulová",K199,0)</f>
        <v>0</v>
      </c>
      <c r="BJ199" s="17" t="s">
        <v>88</v>
      </c>
      <c r="BK199" s="94">
        <f>ROUND(P199*H199,2)</f>
        <v>0</v>
      </c>
      <c r="BL199" s="17" t="s">
        <v>170</v>
      </c>
      <c r="BM199" s="163" t="s">
        <v>244</v>
      </c>
    </row>
    <row r="200" spans="2:65" s="1" customFormat="1" ht="11.25">
      <c r="B200" s="36"/>
      <c r="D200" s="164" t="s">
        <v>172</v>
      </c>
      <c r="F200" s="165" t="s">
        <v>243</v>
      </c>
      <c r="I200" s="127"/>
      <c r="J200" s="127"/>
      <c r="M200" s="36"/>
      <c r="N200" s="166"/>
      <c r="X200" s="60"/>
      <c r="AT200" s="17" t="s">
        <v>172</v>
      </c>
      <c r="AU200" s="17" t="s">
        <v>99</v>
      </c>
    </row>
    <row r="201" spans="2:65" s="11" customFormat="1" ht="22.9" customHeight="1">
      <c r="B201" s="140"/>
      <c r="D201" s="141" t="s">
        <v>83</v>
      </c>
      <c r="E201" s="151" t="s">
        <v>234</v>
      </c>
      <c r="F201" s="151" t="s">
        <v>245</v>
      </c>
      <c r="I201" s="143"/>
      <c r="J201" s="143"/>
      <c r="K201" s="152">
        <f>BK201</f>
        <v>0</v>
      </c>
      <c r="M201" s="140"/>
      <c r="N201" s="145"/>
      <c r="Q201" s="146">
        <f>SUM(Q202:Q238)</f>
        <v>0</v>
      </c>
      <c r="R201" s="146">
        <f>SUM(R202:R238)</f>
        <v>0</v>
      </c>
      <c r="T201" s="147">
        <f>SUM(T202:T238)</f>
        <v>0</v>
      </c>
      <c r="V201" s="147">
        <f>SUM(V202:V238)</f>
        <v>1.5616E-3</v>
      </c>
      <c r="X201" s="148">
        <f>SUM(X202:X238)</f>
        <v>2.6653510000000002</v>
      </c>
      <c r="AR201" s="141" t="s">
        <v>88</v>
      </c>
      <c r="AT201" s="149" t="s">
        <v>83</v>
      </c>
      <c r="AU201" s="149" t="s">
        <v>88</v>
      </c>
      <c r="AY201" s="141" t="s">
        <v>162</v>
      </c>
      <c r="BK201" s="150">
        <f>SUM(BK202:BK238)</f>
        <v>0</v>
      </c>
    </row>
    <row r="202" spans="2:65" s="1" customFormat="1" ht="24.2" customHeight="1">
      <c r="B202" s="36"/>
      <c r="C202" s="153" t="s">
        <v>246</v>
      </c>
      <c r="D202" s="153" t="s">
        <v>165</v>
      </c>
      <c r="E202" s="154" t="s">
        <v>247</v>
      </c>
      <c r="F202" s="155" t="s">
        <v>248</v>
      </c>
      <c r="G202" s="156" t="s">
        <v>168</v>
      </c>
      <c r="H202" s="157">
        <v>0.35899999999999999</v>
      </c>
      <c r="I202" s="158"/>
      <c r="J202" s="158"/>
      <c r="K202" s="159">
        <f>ROUND(P202*H202,2)</f>
        <v>0</v>
      </c>
      <c r="L202" s="155" t="s">
        <v>224</v>
      </c>
      <c r="M202" s="36"/>
      <c r="N202" s="160" t="s">
        <v>1</v>
      </c>
      <c r="O202" s="125" t="s">
        <v>47</v>
      </c>
      <c r="P202" s="35">
        <f>I202+J202</f>
        <v>0</v>
      </c>
      <c r="Q202" s="35">
        <f>ROUND(I202*H202,2)</f>
        <v>0</v>
      </c>
      <c r="R202" s="35">
        <f>ROUND(J202*H202,2)</f>
        <v>0</v>
      </c>
      <c r="T202" s="161">
        <f>S202*H202</f>
        <v>0</v>
      </c>
      <c r="U202" s="161">
        <v>0</v>
      </c>
      <c r="V202" s="161">
        <f>U202*H202</f>
        <v>0</v>
      </c>
      <c r="W202" s="161">
        <v>0.113</v>
      </c>
      <c r="X202" s="162">
        <f>W202*H202</f>
        <v>4.0566999999999999E-2</v>
      </c>
      <c r="AR202" s="163" t="s">
        <v>170</v>
      </c>
      <c r="AT202" s="163" t="s">
        <v>165</v>
      </c>
      <c r="AU202" s="163" t="s">
        <v>99</v>
      </c>
      <c r="AY202" s="17" t="s">
        <v>162</v>
      </c>
      <c r="BE202" s="94">
        <f>IF(O202="základní",K202,0)</f>
        <v>0</v>
      </c>
      <c r="BF202" s="94">
        <f>IF(O202="snížená",K202,0)</f>
        <v>0</v>
      </c>
      <c r="BG202" s="94">
        <f>IF(O202="zákl. přenesená",K202,0)</f>
        <v>0</v>
      </c>
      <c r="BH202" s="94">
        <f>IF(O202="sníž. přenesená",K202,0)</f>
        <v>0</v>
      </c>
      <c r="BI202" s="94">
        <f>IF(O202="nulová",K202,0)</f>
        <v>0</v>
      </c>
      <c r="BJ202" s="17" t="s">
        <v>88</v>
      </c>
      <c r="BK202" s="94">
        <f>ROUND(P202*H202,2)</f>
        <v>0</v>
      </c>
      <c r="BL202" s="17" t="s">
        <v>170</v>
      </c>
      <c r="BM202" s="163" t="s">
        <v>249</v>
      </c>
    </row>
    <row r="203" spans="2:65" s="1" customFormat="1" ht="29.25">
      <c r="B203" s="36"/>
      <c r="D203" s="164" t="s">
        <v>172</v>
      </c>
      <c r="F203" s="165" t="s">
        <v>250</v>
      </c>
      <c r="I203" s="127"/>
      <c r="J203" s="127"/>
      <c r="M203" s="36"/>
      <c r="N203" s="166"/>
      <c r="X203" s="60"/>
      <c r="AT203" s="17" t="s">
        <v>172</v>
      </c>
      <c r="AU203" s="17" t="s">
        <v>99</v>
      </c>
    </row>
    <row r="204" spans="2:65" s="12" customFormat="1" ht="11.25">
      <c r="B204" s="167"/>
      <c r="D204" s="164" t="s">
        <v>174</v>
      </c>
      <c r="E204" s="168" t="s">
        <v>1</v>
      </c>
      <c r="F204" s="169" t="s">
        <v>251</v>
      </c>
      <c r="H204" s="168" t="s">
        <v>1</v>
      </c>
      <c r="I204" s="170"/>
      <c r="J204" s="170"/>
      <c r="M204" s="167"/>
      <c r="N204" s="171"/>
      <c r="X204" s="172"/>
      <c r="AT204" s="168" t="s">
        <v>174</v>
      </c>
      <c r="AU204" s="168" t="s">
        <v>99</v>
      </c>
      <c r="AV204" s="12" t="s">
        <v>88</v>
      </c>
      <c r="AW204" s="12" t="s">
        <v>5</v>
      </c>
      <c r="AX204" s="12" t="s">
        <v>84</v>
      </c>
      <c r="AY204" s="168" t="s">
        <v>162</v>
      </c>
    </row>
    <row r="205" spans="2:65" s="13" customFormat="1" ht="11.25">
      <c r="B205" s="173"/>
      <c r="D205" s="164" t="s">
        <v>174</v>
      </c>
      <c r="E205" s="174" t="s">
        <v>1</v>
      </c>
      <c r="F205" s="175" t="s">
        <v>252</v>
      </c>
      <c r="H205" s="176">
        <v>0.35899999999999999</v>
      </c>
      <c r="I205" s="177"/>
      <c r="J205" s="177"/>
      <c r="M205" s="173"/>
      <c r="N205" s="178"/>
      <c r="X205" s="179"/>
      <c r="AT205" s="174" t="s">
        <v>174</v>
      </c>
      <c r="AU205" s="174" t="s">
        <v>99</v>
      </c>
      <c r="AV205" s="13" t="s">
        <v>99</v>
      </c>
      <c r="AW205" s="13" t="s">
        <v>5</v>
      </c>
      <c r="AX205" s="13" t="s">
        <v>84</v>
      </c>
      <c r="AY205" s="174" t="s">
        <v>162</v>
      </c>
    </row>
    <row r="206" spans="2:65" s="14" customFormat="1" ht="11.25">
      <c r="B206" s="180"/>
      <c r="D206" s="164" t="s">
        <v>174</v>
      </c>
      <c r="E206" s="181" t="s">
        <v>1</v>
      </c>
      <c r="F206" s="182" t="s">
        <v>191</v>
      </c>
      <c r="H206" s="183">
        <v>0.35899999999999999</v>
      </c>
      <c r="I206" s="184"/>
      <c r="J206" s="184"/>
      <c r="M206" s="180"/>
      <c r="N206" s="185"/>
      <c r="X206" s="186"/>
      <c r="AT206" s="181" t="s">
        <v>174</v>
      </c>
      <c r="AU206" s="181" t="s">
        <v>99</v>
      </c>
      <c r="AV206" s="14" t="s">
        <v>170</v>
      </c>
      <c r="AW206" s="14" t="s">
        <v>5</v>
      </c>
      <c r="AX206" s="14" t="s">
        <v>88</v>
      </c>
      <c r="AY206" s="181" t="s">
        <v>162</v>
      </c>
    </row>
    <row r="207" spans="2:65" s="1" customFormat="1" ht="24.2" customHeight="1">
      <c r="B207" s="36"/>
      <c r="C207" s="153" t="s">
        <v>9</v>
      </c>
      <c r="D207" s="153" t="s">
        <v>165</v>
      </c>
      <c r="E207" s="154" t="s">
        <v>253</v>
      </c>
      <c r="F207" s="155" t="s">
        <v>254</v>
      </c>
      <c r="G207" s="156" t="s">
        <v>168</v>
      </c>
      <c r="H207" s="157">
        <v>15.08</v>
      </c>
      <c r="I207" s="158"/>
      <c r="J207" s="158"/>
      <c r="K207" s="159">
        <f>ROUND(P207*H207,2)</f>
        <v>0</v>
      </c>
      <c r="L207" s="155" t="s">
        <v>169</v>
      </c>
      <c r="M207" s="36"/>
      <c r="N207" s="160" t="s">
        <v>1</v>
      </c>
      <c r="O207" s="125" t="s">
        <v>47</v>
      </c>
      <c r="P207" s="35">
        <f>I207+J207</f>
        <v>0</v>
      </c>
      <c r="Q207" s="35">
        <f>ROUND(I207*H207,2)</f>
        <v>0</v>
      </c>
      <c r="R207" s="35">
        <f>ROUND(J207*H207,2)</f>
        <v>0</v>
      </c>
      <c r="T207" s="161">
        <f>S207*H207</f>
        <v>0</v>
      </c>
      <c r="U207" s="161">
        <v>0</v>
      </c>
      <c r="V207" s="161">
        <f>U207*H207</f>
        <v>0</v>
      </c>
      <c r="W207" s="161">
        <v>5.7000000000000002E-2</v>
      </c>
      <c r="X207" s="162">
        <f>W207*H207</f>
        <v>0.85955999999999999</v>
      </c>
      <c r="AR207" s="163" t="s">
        <v>170</v>
      </c>
      <c r="AT207" s="163" t="s">
        <v>165</v>
      </c>
      <c r="AU207" s="163" t="s">
        <v>99</v>
      </c>
      <c r="AY207" s="17" t="s">
        <v>162</v>
      </c>
      <c r="BE207" s="94">
        <f>IF(O207="základní",K207,0)</f>
        <v>0</v>
      </c>
      <c r="BF207" s="94">
        <f>IF(O207="snížená",K207,0)</f>
        <v>0</v>
      </c>
      <c r="BG207" s="94">
        <f>IF(O207="zákl. přenesená",K207,0)</f>
        <v>0</v>
      </c>
      <c r="BH207" s="94">
        <f>IF(O207="sníž. přenesená",K207,0)</f>
        <v>0</v>
      </c>
      <c r="BI207" s="94">
        <f>IF(O207="nulová",K207,0)</f>
        <v>0</v>
      </c>
      <c r="BJ207" s="17" t="s">
        <v>88</v>
      </c>
      <c r="BK207" s="94">
        <f>ROUND(P207*H207,2)</f>
        <v>0</v>
      </c>
      <c r="BL207" s="17" t="s">
        <v>170</v>
      </c>
      <c r="BM207" s="163" t="s">
        <v>255</v>
      </c>
    </row>
    <row r="208" spans="2:65" s="1" customFormat="1" ht="29.25">
      <c r="B208" s="36"/>
      <c r="D208" s="164" t="s">
        <v>172</v>
      </c>
      <c r="F208" s="165" t="s">
        <v>256</v>
      </c>
      <c r="I208" s="127"/>
      <c r="J208" s="127"/>
      <c r="M208" s="36"/>
      <c r="N208" s="166"/>
      <c r="X208" s="60"/>
      <c r="AT208" s="17" t="s">
        <v>172</v>
      </c>
      <c r="AU208" s="17" t="s">
        <v>99</v>
      </c>
    </row>
    <row r="209" spans="2:65" s="12" customFormat="1" ht="11.25">
      <c r="B209" s="167"/>
      <c r="D209" s="164" t="s">
        <v>174</v>
      </c>
      <c r="E209" s="168" t="s">
        <v>1</v>
      </c>
      <c r="F209" s="169" t="s">
        <v>257</v>
      </c>
      <c r="H209" s="168" t="s">
        <v>1</v>
      </c>
      <c r="I209" s="170"/>
      <c r="J209" s="170"/>
      <c r="M209" s="167"/>
      <c r="N209" s="171"/>
      <c r="X209" s="172"/>
      <c r="AT209" s="168" t="s">
        <v>174</v>
      </c>
      <c r="AU209" s="168" t="s">
        <v>99</v>
      </c>
      <c r="AV209" s="12" t="s">
        <v>88</v>
      </c>
      <c r="AW209" s="12" t="s">
        <v>5</v>
      </c>
      <c r="AX209" s="12" t="s">
        <v>84</v>
      </c>
      <c r="AY209" s="168" t="s">
        <v>162</v>
      </c>
    </row>
    <row r="210" spans="2:65" s="13" customFormat="1" ht="11.25">
      <c r="B210" s="173"/>
      <c r="D210" s="164" t="s">
        <v>174</v>
      </c>
      <c r="E210" s="174" t="s">
        <v>1</v>
      </c>
      <c r="F210" s="175" t="s">
        <v>258</v>
      </c>
      <c r="H210" s="176">
        <v>3.92</v>
      </c>
      <c r="I210" s="177"/>
      <c r="J210" s="177"/>
      <c r="M210" s="173"/>
      <c r="N210" s="178"/>
      <c r="X210" s="179"/>
      <c r="AT210" s="174" t="s">
        <v>174</v>
      </c>
      <c r="AU210" s="174" t="s">
        <v>99</v>
      </c>
      <c r="AV210" s="13" t="s">
        <v>99</v>
      </c>
      <c r="AW210" s="13" t="s">
        <v>5</v>
      </c>
      <c r="AX210" s="13" t="s">
        <v>84</v>
      </c>
      <c r="AY210" s="174" t="s">
        <v>162</v>
      </c>
    </row>
    <row r="211" spans="2:65" s="12" customFormat="1" ht="11.25">
      <c r="B211" s="167"/>
      <c r="D211" s="164" t="s">
        <v>174</v>
      </c>
      <c r="E211" s="168" t="s">
        <v>1</v>
      </c>
      <c r="F211" s="169" t="s">
        <v>259</v>
      </c>
      <c r="H211" s="168" t="s">
        <v>1</v>
      </c>
      <c r="I211" s="170"/>
      <c r="J211" s="170"/>
      <c r="M211" s="167"/>
      <c r="N211" s="171"/>
      <c r="X211" s="172"/>
      <c r="AT211" s="168" t="s">
        <v>174</v>
      </c>
      <c r="AU211" s="168" t="s">
        <v>99</v>
      </c>
      <c r="AV211" s="12" t="s">
        <v>88</v>
      </c>
      <c r="AW211" s="12" t="s">
        <v>5</v>
      </c>
      <c r="AX211" s="12" t="s">
        <v>84</v>
      </c>
      <c r="AY211" s="168" t="s">
        <v>162</v>
      </c>
    </row>
    <row r="212" spans="2:65" s="13" customFormat="1" ht="11.25">
      <c r="B212" s="173"/>
      <c r="D212" s="164" t="s">
        <v>174</v>
      </c>
      <c r="E212" s="174" t="s">
        <v>1</v>
      </c>
      <c r="F212" s="175" t="s">
        <v>260</v>
      </c>
      <c r="H212" s="176">
        <v>5.58</v>
      </c>
      <c r="I212" s="177"/>
      <c r="J212" s="177"/>
      <c r="M212" s="173"/>
      <c r="N212" s="178"/>
      <c r="X212" s="179"/>
      <c r="AT212" s="174" t="s">
        <v>174</v>
      </c>
      <c r="AU212" s="174" t="s">
        <v>99</v>
      </c>
      <c r="AV212" s="13" t="s">
        <v>99</v>
      </c>
      <c r="AW212" s="13" t="s">
        <v>5</v>
      </c>
      <c r="AX212" s="13" t="s">
        <v>84</v>
      </c>
      <c r="AY212" s="174" t="s">
        <v>162</v>
      </c>
    </row>
    <row r="213" spans="2:65" s="12" customFormat="1" ht="11.25">
      <c r="B213" s="167"/>
      <c r="D213" s="164" t="s">
        <v>174</v>
      </c>
      <c r="E213" s="168" t="s">
        <v>1</v>
      </c>
      <c r="F213" s="169" t="s">
        <v>261</v>
      </c>
      <c r="H213" s="168" t="s">
        <v>1</v>
      </c>
      <c r="I213" s="170"/>
      <c r="J213" s="170"/>
      <c r="M213" s="167"/>
      <c r="N213" s="171"/>
      <c r="X213" s="172"/>
      <c r="AT213" s="168" t="s">
        <v>174</v>
      </c>
      <c r="AU213" s="168" t="s">
        <v>99</v>
      </c>
      <c r="AV213" s="12" t="s">
        <v>88</v>
      </c>
      <c r="AW213" s="12" t="s">
        <v>5</v>
      </c>
      <c r="AX213" s="12" t="s">
        <v>84</v>
      </c>
      <c r="AY213" s="168" t="s">
        <v>162</v>
      </c>
    </row>
    <row r="214" spans="2:65" s="13" customFormat="1" ht="11.25">
      <c r="B214" s="173"/>
      <c r="D214" s="164" t="s">
        <v>174</v>
      </c>
      <c r="E214" s="174" t="s">
        <v>1</v>
      </c>
      <c r="F214" s="175" t="s">
        <v>260</v>
      </c>
      <c r="H214" s="176">
        <v>5.58</v>
      </c>
      <c r="I214" s="177"/>
      <c r="J214" s="177"/>
      <c r="M214" s="173"/>
      <c r="N214" s="178"/>
      <c r="X214" s="179"/>
      <c r="AT214" s="174" t="s">
        <v>174</v>
      </c>
      <c r="AU214" s="174" t="s">
        <v>99</v>
      </c>
      <c r="AV214" s="13" t="s">
        <v>99</v>
      </c>
      <c r="AW214" s="13" t="s">
        <v>5</v>
      </c>
      <c r="AX214" s="13" t="s">
        <v>84</v>
      </c>
      <c r="AY214" s="174" t="s">
        <v>162</v>
      </c>
    </row>
    <row r="215" spans="2:65" s="14" customFormat="1" ht="11.25">
      <c r="B215" s="180"/>
      <c r="D215" s="164" t="s">
        <v>174</v>
      </c>
      <c r="E215" s="181" t="s">
        <v>1</v>
      </c>
      <c r="F215" s="182" t="s">
        <v>191</v>
      </c>
      <c r="H215" s="183">
        <v>15.08</v>
      </c>
      <c r="I215" s="184"/>
      <c r="J215" s="184"/>
      <c r="M215" s="180"/>
      <c r="N215" s="185"/>
      <c r="X215" s="186"/>
      <c r="AT215" s="181" t="s">
        <v>174</v>
      </c>
      <c r="AU215" s="181" t="s">
        <v>99</v>
      </c>
      <c r="AV215" s="14" t="s">
        <v>170</v>
      </c>
      <c r="AW215" s="14" t="s">
        <v>5</v>
      </c>
      <c r="AX215" s="14" t="s">
        <v>88</v>
      </c>
      <c r="AY215" s="181" t="s">
        <v>162</v>
      </c>
    </row>
    <row r="216" spans="2:65" s="1" customFormat="1" ht="24">
      <c r="B216" s="36"/>
      <c r="C216" s="153" t="s">
        <v>262</v>
      </c>
      <c r="D216" s="153" t="s">
        <v>165</v>
      </c>
      <c r="E216" s="154" t="s">
        <v>263</v>
      </c>
      <c r="F216" s="155" t="s">
        <v>264</v>
      </c>
      <c r="G216" s="156" t="s">
        <v>168</v>
      </c>
      <c r="H216" s="157">
        <v>2.8439999999999999</v>
      </c>
      <c r="I216" s="158"/>
      <c r="J216" s="158"/>
      <c r="K216" s="159">
        <f>ROUND(P216*H216,2)</f>
        <v>0</v>
      </c>
      <c r="L216" s="155" t="s">
        <v>169</v>
      </c>
      <c r="M216" s="36"/>
      <c r="N216" s="160" t="s">
        <v>1</v>
      </c>
      <c r="O216" s="125" t="s">
        <v>47</v>
      </c>
      <c r="P216" s="35">
        <f>I216+J216</f>
        <v>0</v>
      </c>
      <c r="Q216" s="35">
        <f>ROUND(I216*H216,2)</f>
        <v>0</v>
      </c>
      <c r="R216" s="35">
        <f>ROUND(J216*H216,2)</f>
        <v>0</v>
      </c>
      <c r="T216" s="161">
        <f>S216*H216</f>
        <v>0</v>
      </c>
      <c r="U216" s="161">
        <v>0</v>
      </c>
      <c r="V216" s="161">
        <f>U216*H216</f>
        <v>0</v>
      </c>
      <c r="W216" s="161">
        <v>7.5999999999999998E-2</v>
      </c>
      <c r="X216" s="162">
        <f>W216*H216</f>
        <v>0.21614399999999998</v>
      </c>
      <c r="AR216" s="163" t="s">
        <v>170</v>
      </c>
      <c r="AT216" s="163" t="s">
        <v>165</v>
      </c>
      <c r="AU216" s="163" t="s">
        <v>99</v>
      </c>
      <c r="AY216" s="17" t="s">
        <v>162</v>
      </c>
      <c r="BE216" s="94">
        <f>IF(O216="základní",K216,0)</f>
        <v>0</v>
      </c>
      <c r="BF216" s="94">
        <f>IF(O216="snížená",K216,0)</f>
        <v>0</v>
      </c>
      <c r="BG216" s="94">
        <f>IF(O216="zákl. přenesená",K216,0)</f>
        <v>0</v>
      </c>
      <c r="BH216" s="94">
        <f>IF(O216="sníž. přenesená",K216,0)</f>
        <v>0</v>
      </c>
      <c r="BI216" s="94">
        <f>IF(O216="nulová",K216,0)</f>
        <v>0</v>
      </c>
      <c r="BJ216" s="17" t="s">
        <v>88</v>
      </c>
      <c r="BK216" s="94">
        <f>ROUND(P216*H216,2)</f>
        <v>0</v>
      </c>
      <c r="BL216" s="17" t="s">
        <v>170</v>
      </c>
      <c r="BM216" s="163" t="s">
        <v>265</v>
      </c>
    </row>
    <row r="217" spans="2:65" s="1" customFormat="1" ht="19.5">
      <c r="B217" s="36"/>
      <c r="D217" s="164" t="s">
        <v>172</v>
      </c>
      <c r="F217" s="165" t="s">
        <v>266</v>
      </c>
      <c r="I217" s="127"/>
      <c r="J217" s="127"/>
      <c r="M217" s="36"/>
      <c r="N217" s="166"/>
      <c r="X217" s="60"/>
      <c r="AT217" s="17" t="s">
        <v>172</v>
      </c>
      <c r="AU217" s="17" t="s">
        <v>99</v>
      </c>
    </row>
    <row r="218" spans="2:65" s="13" customFormat="1" ht="11.25">
      <c r="B218" s="173"/>
      <c r="D218" s="164" t="s">
        <v>174</v>
      </c>
      <c r="E218" s="174" t="s">
        <v>1</v>
      </c>
      <c r="F218" s="175" t="s">
        <v>267</v>
      </c>
      <c r="H218" s="176">
        <v>2.8439999999999999</v>
      </c>
      <c r="I218" s="177"/>
      <c r="J218" s="177"/>
      <c r="M218" s="173"/>
      <c r="N218" s="178"/>
      <c r="X218" s="179"/>
      <c r="AT218" s="174" t="s">
        <v>174</v>
      </c>
      <c r="AU218" s="174" t="s">
        <v>99</v>
      </c>
      <c r="AV218" s="13" t="s">
        <v>99</v>
      </c>
      <c r="AW218" s="13" t="s">
        <v>5</v>
      </c>
      <c r="AX218" s="13" t="s">
        <v>84</v>
      </c>
      <c r="AY218" s="174" t="s">
        <v>162</v>
      </c>
    </row>
    <row r="219" spans="2:65" s="14" customFormat="1" ht="11.25">
      <c r="B219" s="180"/>
      <c r="D219" s="164" t="s">
        <v>174</v>
      </c>
      <c r="E219" s="181" t="s">
        <v>1</v>
      </c>
      <c r="F219" s="182" t="s">
        <v>191</v>
      </c>
      <c r="H219" s="183">
        <v>2.8439999999999999</v>
      </c>
      <c r="I219" s="184"/>
      <c r="J219" s="184"/>
      <c r="M219" s="180"/>
      <c r="N219" s="185"/>
      <c r="X219" s="186"/>
      <c r="AT219" s="181" t="s">
        <v>174</v>
      </c>
      <c r="AU219" s="181" t="s">
        <v>99</v>
      </c>
      <c r="AV219" s="14" t="s">
        <v>170</v>
      </c>
      <c r="AW219" s="14" t="s">
        <v>5</v>
      </c>
      <c r="AX219" s="14" t="s">
        <v>88</v>
      </c>
      <c r="AY219" s="181" t="s">
        <v>162</v>
      </c>
    </row>
    <row r="220" spans="2:65" s="1" customFormat="1" ht="24.2" customHeight="1">
      <c r="B220" s="36"/>
      <c r="C220" s="153" t="s">
        <v>268</v>
      </c>
      <c r="D220" s="153" t="s">
        <v>165</v>
      </c>
      <c r="E220" s="154" t="s">
        <v>269</v>
      </c>
      <c r="F220" s="155" t="s">
        <v>270</v>
      </c>
      <c r="G220" s="156" t="s">
        <v>179</v>
      </c>
      <c r="H220" s="157">
        <v>2.5</v>
      </c>
      <c r="I220" s="158"/>
      <c r="J220" s="158"/>
      <c r="K220" s="159">
        <f>ROUND(P220*H220,2)</f>
        <v>0</v>
      </c>
      <c r="L220" s="155" t="s">
        <v>169</v>
      </c>
      <c r="M220" s="36"/>
      <c r="N220" s="160" t="s">
        <v>1</v>
      </c>
      <c r="O220" s="125" t="s">
        <v>47</v>
      </c>
      <c r="P220" s="35">
        <f>I220+J220</f>
        <v>0</v>
      </c>
      <c r="Q220" s="35">
        <f>ROUND(I220*H220,2)</f>
        <v>0</v>
      </c>
      <c r="R220" s="35">
        <f>ROUND(J220*H220,2)</f>
        <v>0</v>
      </c>
      <c r="T220" s="161">
        <f>S220*H220</f>
        <v>0</v>
      </c>
      <c r="U220" s="161">
        <v>0</v>
      </c>
      <c r="V220" s="161">
        <f>U220*H220</f>
        <v>0</v>
      </c>
      <c r="W220" s="161">
        <v>5.0000000000000001E-3</v>
      </c>
      <c r="X220" s="162">
        <f>W220*H220</f>
        <v>1.2500000000000001E-2</v>
      </c>
      <c r="AR220" s="163" t="s">
        <v>170</v>
      </c>
      <c r="AT220" s="163" t="s">
        <v>165</v>
      </c>
      <c r="AU220" s="163" t="s">
        <v>99</v>
      </c>
      <c r="AY220" s="17" t="s">
        <v>162</v>
      </c>
      <c r="BE220" s="94">
        <f>IF(O220="základní",K220,0)</f>
        <v>0</v>
      </c>
      <c r="BF220" s="94">
        <f>IF(O220="snížená",K220,0)</f>
        <v>0</v>
      </c>
      <c r="BG220" s="94">
        <f>IF(O220="zákl. přenesená",K220,0)</f>
        <v>0</v>
      </c>
      <c r="BH220" s="94">
        <f>IF(O220="sníž. přenesená",K220,0)</f>
        <v>0</v>
      </c>
      <c r="BI220" s="94">
        <f>IF(O220="nulová",K220,0)</f>
        <v>0</v>
      </c>
      <c r="BJ220" s="17" t="s">
        <v>88</v>
      </c>
      <c r="BK220" s="94">
        <f>ROUND(P220*H220,2)</f>
        <v>0</v>
      </c>
      <c r="BL220" s="17" t="s">
        <v>170</v>
      </c>
      <c r="BM220" s="163" t="s">
        <v>271</v>
      </c>
    </row>
    <row r="221" spans="2:65" s="1" customFormat="1" ht="19.5">
      <c r="B221" s="36"/>
      <c r="D221" s="164" t="s">
        <v>172</v>
      </c>
      <c r="F221" s="165" t="s">
        <v>272</v>
      </c>
      <c r="I221" s="127"/>
      <c r="J221" s="127"/>
      <c r="M221" s="36"/>
      <c r="N221" s="166"/>
      <c r="X221" s="60"/>
      <c r="AT221" s="17" t="s">
        <v>172</v>
      </c>
      <c r="AU221" s="17" t="s">
        <v>99</v>
      </c>
    </row>
    <row r="222" spans="2:65" s="12" customFormat="1" ht="11.25">
      <c r="B222" s="167"/>
      <c r="D222" s="164" t="s">
        <v>174</v>
      </c>
      <c r="E222" s="168" t="s">
        <v>1</v>
      </c>
      <c r="F222" s="169" t="s">
        <v>273</v>
      </c>
      <c r="H222" s="168" t="s">
        <v>1</v>
      </c>
      <c r="I222" s="170"/>
      <c r="J222" s="170"/>
      <c r="M222" s="167"/>
      <c r="N222" s="171"/>
      <c r="X222" s="172"/>
      <c r="AT222" s="168" t="s">
        <v>174</v>
      </c>
      <c r="AU222" s="168" t="s">
        <v>99</v>
      </c>
      <c r="AV222" s="12" t="s">
        <v>88</v>
      </c>
      <c r="AW222" s="12" t="s">
        <v>5</v>
      </c>
      <c r="AX222" s="12" t="s">
        <v>84</v>
      </c>
      <c r="AY222" s="168" t="s">
        <v>162</v>
      </c>
    </row>
    <row r="223" spans="2:65" s="13" customFormat="1" ht="11.25">
      <c r="B223" s="173"/>
      <c r="D223" s="164" t="s">
        <v>174</v>
      </c>
      <c r="E223" s="174" t="s">
        <v>1</v>
      </c>
      <c r="F223" s="175" t="s">
        <v>274</v>
      </c>
      <c r="H223" s="176">
        <v>2.5</v>
      </c>
      <c r="I223" s="177"/>
      <c r="J223" s="177"/>
      <c r="M223" s="173"/>
      <c r="N223" s="178"/>
      <c r="X223" s="179"/>
      <c r="AT223" s="174" t="s">
        <v>174</v>
      </c>
      <c r="AU223" s="174" t="s">
        <v>99</v>
      </c>
      <c r="AV223" s="13" t="s">
        <v>99</v>
      </c>
      <c r="AW223" s="13" t="s">
        <v>5</v>
      </c>
      <c r="AX223" s="13" t="s">
        <v>84</v>
      </c>
      <c r="AY223" s="174" t="s">
        <v>162</v>
      </c>
    </row>
    <row r="224" spans="2:65" s="14" customFormat="1" ht="11.25">
      <c r="B224" s="180"/>
      <c r="D224" s="164" t="s">
        <v>174</v>
      </c>
      <c r="E224" s="181" t="s">
        <v>1</v>
      </c>
      <c r="F224" s="182" t="s">
        <v>191</v>
      </c>
      <c r="H224" s="183">
        <v>2.5</v>
      </c>
      <c r="I224" s="184"/>
      <c r="J224" s="184"/>
      <c r="M224" s="180"/>
      <c r="N224" s="185"/>
      <c r="X224" s="186"/>
      <c r="AT224" s="181" t="s">
        <v>174</v>
      </c>
      <c r="AU224" s="181" t="s">
        <v>99</v>
      </c>
      <c r="AV224" s="14" t="s">
        <v>170</v>
      </c>
      <c r="AW224" s="14" t="s">
        <v>5</v>
      </c>
      <c r="AX224" s="14" t="s">
        <v>88</v>
      </c>
      <c r="AY224" s="181" t="s">
        <v>162</v>
      </c>
    </row>
    <row r="225" spans="2:65" s="1" customFormat="1" ht="24.2" customHeight="1">
      <c r="B225" s="36"/>
      <c r="C225" s="153" t="s">
        <v>275</v>
      </c>
      <c r="D225" s="153" t="s">
        <v>165</v>
      </c>
      <c r="E225" s="154" t="s">
        <v>276</v>
      </c>
      <c r="F225" s="155" t="s">
        <v>277</v>
      </c>
      <c r="G225" s="156" t="s">
        <v>179</v>
      </c>
      <c r="H225" s="157">
        <v>1.22</v>
      </c>
      <c r="I225" s="158"/>
      <c r="J225" s="158"/>
      <c r="K225" s="159">
        <f>ROUND(P225*H225,2)</f>
        <v>0</v>
      </c>
      <c r="L225" s="155" t="s">
        <v>224</v>
      </c>
      <c r="M225" s="36"/>
      <c r="N225" s="160" t="s">
        <v>1</v>
      </c>
      <c r="O225" s="125" t="s">
        <v>47</v>
      </c>
      <c r="P225" s="35">
        <f>I225+J225</f>
        <v>0</v>
      </c>
      <c r="Q225" s="35">
        <f>ROUND(I225*H225,2)</f>
        <v>0</v>
      </c>
      <c r="R225" s="35">
        <f>ROUND(J225*H225,2)</f>
        <v>0</v>
      </c>
      <c r="T225" s="161">
        <f>S225*H225</f>
        <v>0</v>
      </c>
      <c r="U225" s="161">
        <v>1.2800000000000001E-3</v>
      </c>
      <c r="V225" s="161">
        <f>U225*H225</f>
        <v>1.5616E-3</v>
      </c>
      <c r="W225" s="161">
        <v>2.1000000000000001E-2</v>
      </c>
      <c r="X225" s="162">
        <f>W225*H225</f>
        <v>2.562E-2</v>
      </c>
      <c r="AR225" s="163" t="s">
        <v>170</v>
      </c>
      <c r="AT225" s="163" t="s">
        <v>165</v>
      </c>
      <c r="AU225" s="163" t="s">
        <v>99</v>
      </c>
      <c r="AY225" s="17" t="s">
        <v>162</v>
      </c>
      <c r="BE225" s="94">
        <f>IF(O225="základní",K225,0)</f>
        <v>0</v>
      </c>
      <c r="BF225" s="94">
        <f>IF(O225="snížená",K225,0)</f>
        <v>0</v>
      </c>
      <c r="BG225" s="94">
        <f>IF(O225="zákl. přenesená",K225,0)</f>
        <v>0</v>
      </c>
      <c r="BH225" s="94">
        <f>IF(O225="sníž. přenesená",K225,0)</f>
        <v>0</v>
      </c>
      <c r="BI225" s="94">
        <f>IF(O225="nulová",K225,0)</f>
        <v>0</v>
      </c>
      <c r="BJ225" s="17" t="s">
        <v>88</v>
      </c>
      <c r="BK225" s="94">
        <f>ROUND(P225*H225,2)</f>
        <v>0</v>
      </c>
      <c r="BL225" s="17" t="s">
        <v>170</v>
      </c>
      <c r="BM225" s="163" t="s">
        <v>278</v>
      </c>
    </row>
    <row r="226" spans="2:65" s="1" customFormat="1" ht="29.25">
      <c r="B226" s="36"/>
      <c r="D226" s="164" t="s">
        <v>172</v>
      </c>
      <c r="F226" s="165" t="s">
        <v>279</v>
      </c>
      <c r="I226" s="127"/>
      <c r="J226" s="127"/>
      <c r="M226" s="36"/>
      <c r="N226" s="166"/>
      <c r="X226" s="60"/>
      <c r="AT226" s="17" t="s">
        <v>172</v>
      </c>
      <c r="AU226" s="17" t="s">
        <v>99</v>
      </c>
    </row>
    <row r="227" spans="2:65" s="12" customFormat="1" ht="11.25">
      <c r="B227" s="167"/>
      <c r="D227" s="164" t="s">
        <v>174</v>
      </c>
      <c r="E227" s="168" t="s">
        <v>1</v>
      </c>
      <c r="F227" s="169" t="s">
        <v>280</v>
      </c>
      <c r="H227" s="168" t="s">
        <v>1</v>
      </c>
      <c r="I227" s="170"/>
      <c r="J227" s="170"/>
      <c r="M227" s="167"/>
      <c r="N227" s="171"/>
      <c r="X227" s="172"/>
      <c r="AT227" s="168" t="s">
        <v>174</v>
      </c>
      <c r="AU227" s="168" t="s">
        <v>99</v>
      </c>
      <c r="AV227" s="12" t="s">
        <v>88</v>
      </c>
      <c r="AW227" s="12" t="s">
        <v>5</v>
      </c>
      <c r="AX227" s="12" t="s">
        <v>84</v>
      </c>
      <c r="AY227" s="168" t="s">
        <v>162</v>
      </c>
    </row>
    <row r="228" spans="2:65" s="13" customFormat="1" ht="11.25">
      <c r="B228" s="173"/>
      <c r="D228" s="164" t="s">
        <v>174</v>
      </c>
      <c r="E228" s="174" t="s">
        <v>1</v>
      </c>
      <c r="F228" s="175" t="s">
        <v>281</v>
      </c>
      <c r="H228" s="176">
        <v>1.22</v>
      </c>
      <c r="I228" s="177"/>
      <c r="J228" s="177"/>
      <c r="M228" s="173"/>
      <c r="N228" s="178"/>
      <c r="X228" s="179"/>
      <c r="AT228" s="174" t="s">
        <v>174</v>
      </c>
      <c r="AU228" s="174" t="s">
        <v>99</v>
      </c>
      <c r="AV228" s="13" t="s">
        <v>99</v>
      </c>
      <c r="AW228" s="13" t="s">
        <v>5</v>
      </c>
      <c r="AX228" s="13" t="s">
        <v>84</v>
      </c>
      <c r="AY228" s="174" t="s">
        <v>162</v>
      </c>
    </row>
    <row r="229" spans="2:65" s="14" customFormat="1" ht="11.25">
      <c r="B229" s="180"/>
      <c r="D229" s="164" t="s">
        <v>174</v>
      </c>
      <c r="E229" s="181" t="s">
        <v>1</v>
      </c>
      <c r="F229" s="182" t="s">
        <v>191</v>
      </c>
      <c r="H229" s="183">
        <v>1.22</v>
      </c>
      <c r="I229" s="184"/>
      <c r="J229" s="184"/>
      <c r="M229" s="180"/>
      <c r="N229" s="185"/>
      <c r="X229" s="186"/>
      <c r="AT229" s="181" t="s">
        <v>174</v>
      </c>
      <c r="AU229" s="181" t="s">
        <v>99</v>
      </c>
      <c r="AV229" s="14" t="s">
        <v>170</v>
      </c>
      <c r="AW229" s="14" t="s">
        <v>5</v>
      </c>
      <c r="AX229" s="14" t="s">
        <v>88</v>
      </c>
      <c r="AY229" s="181" t="s">
        <v>162</v>
      </c>
    </row>
    <row r="230" spans="2:65" s="1" customFormat="1" ht="24.2" customHeight="1">
      <c r="B230" s="36"/>
      <c r="C230" s="153" t="s">
        <v>282</v>
      </c>
      <c r="D230" s="153" t="s">
        <v>165</v>
      </c>
      <c r="E230" s="154" t="s">
        <v>283</v>
      </c>
      <c r="F230" s="155" t="s">
        <v>284</v>
      </c>
      <c r="G230" s="156" t="s">
        <v>168</v>
      </c>
      <c r="H230" s="157">
        <v>22.22</v>
      </c>
      <c r="I230" s="158"/>
      <c r="J230" s="158"/>
      <c r="K230" s="159">
        <f>ROUND(P230*H230,2)</f>
        <v>0</v>
      </c>
      <c r="L230" s="155" t="s">
        <v>169</v>
      </c>
      <c r="M230" s="36"/>
      <c r="N230" s="160" t="s">
        <v>1</v>
      </c>
      <c r="O230" s="125" t="s">
        <v>47</v>
      </c>
      <c r="P230" s="35">
        <f>I230+J230</f>
        <v>0</v>
      </c>
      <c r="Q230" s="35">
        <f>ROUND(I230*H230,2)</f>
        <v>0</v>
      </c>
      <c r="R230" s="35">
        <f>ROUND(J230*H230,2)</f>
        <v>0</v>
      </c>
      <c r="T230" s="161">
        <f>S230*H230</f>
        <v>0</v>
      </c>
      <c r="U230" s="161">
        <v>0</v>
      </c>
      <c r="V230" s="161">
        <f>U230*H230</f>
        <v>0</v>
      </c>
      <c r="W230" s="161">
        <v>6.8000000000000005E-2</v>
      </c>
      <c r="X230" s="162">
        <f>W230*H230</f>
        <v>1.5109600000000001</v>
      </c>
      <c r="AR230" s="163" t="s">
        <v>170</v>
      </c>
      <c r="AT230" s="163" t="s">
        <v>165</v>
      </c>
      <c r="AU230" s="163" t="s">
        <v>99</v>
      </c>
      <c r="AY230" s="17" t="s">
        <v>162</v>
      </c>
      <c r="BE230" s="94">
        <f>IF(O230="základní",K230,0)</f>
        <v>0</v>
      </c>
      <c r="BF230" s="94">
        <f>IF(O230="snížená",K230,0)</f>
        <v>0</v>
      </c>
      <c r="BG230" s="94">
        <f>IF(O230="zákl. přenesená",K230,0)</f>
        <v>0</v>
      </c>
      <c r="BH230" s="94">
        <f>IF(O230="sníž. přenesená",K230,0)</f>
        <v>0</v>
      </c>
      <c r="BI230" s="94">
        <f>IF(O230="nulová",K230,0)</f>
        <v>0</v>
      </c>
      <c r="BJ230" s="17" t="s">
        <v>88</v>
      </c>
      <c r="BK230" s="94">
        <f>ROUND(P230*H230,2)</f>
        <v>0</v>
      </c>
      <c r="BL230" s="17" t="s">
        <v>170</v>
      </c>
      <c r="BM230" s="163" t="s">
        <v>285</v>
      </c>
    </row>
    <row r="231" spans="2:65" s="1" customFormat="1" ht="29.25">
      <c r="B231" s="36"/>
      <c r="D231" s="164" t="s">
        <v>172</v>
      </c>
      <c r="F231" s="165" t="s">
        <v>286</v>
      </c>
      <c r="I231" s="127"/>
      <c r="J231" s="127"/>
      <c r="M231" s="36"/>
      <c r="N231" s="166"/>
      <c r="X231" s="60"/>
      <c r="AT231" s="17" t="s">
        <v>172</v>
      </c>
      <c r="AU231" s="17" t="s">
        <v>99</v>
      </c>
    </row>
    <row r="232" spans="2:65" s="12" customFormat="1" ht="11.25">
      <c r="B232" s="167"/>
      <c r="D232" s="164" t="s">
        <v>174</v>
      </c>
      <c r="E232" s="168" t="s">
        <v>1</v>
      </c>
      <c r="F232" s="169" t="s">
        <v>287</v>
      </c>
      <c r="H232" s="168" t="s">
        <v>1</v>
      </c>
      <c r="I232" s="170"/>
      <c r="J232" s="170"/>
      <c r="M232" s="167"/>
      <c r="N232" s="171"/>
      <c r="X232" s="172"/>
      <c r="AT232" s="168" t="s">
        <v>174</v>
      </c>
      <c r="AU232" s="168" t="s">
        <v>99</v>
      </c>
      <c r="AV232" s="12" t="s">
        <v>88</v>
      </c>
      <c r="AW232" s="12" t="s">
        <v>5</v>
      </c>
      <c r="AX232" s="12" t="s">
        <v>84</v>
      </c>
      <c r="AY232" s="168" t="s">
        <v>162</v>
      </c>
    </row>
    <row r="233" spans="2:65" s="13" customFormat="1" ht="11.25">
      <c r="B233" s="173"/>
      <c r="D233" s="164" t="s">
        <v>174</v>
      </c>
      <c r="E233" s="174" t="s">
        <v>1</v>
      </c>
      <c r="F233" s="175" t="s">
        <v>288</v>
      </c>
      <c r="H233" s="176">
        <v>7</v>
      </c>
      <c r="I233" s="177"/>
      <c r="J233" s="177"/>
      <c r="M233" s="173"/>
      <c r="N233" s="178"/>
      <c r="X233" s="179"/>
      <c r="AT233" s="174" t="s">
        <v>174</v>
      </c>
      <c r="AU233" s="174" t="s">
        <v>99</v>
      </c>
      <c r="AV233" s="13" t="s">
        <v>99</v>
      </c>
      <c r="AW233" s="13" t="s">
        <v>5</v>
      </c>
      <c r="AX233" s="13" t="s">
        <v>84</v>
      </c>
      <c r="AY233" s="174" t="s">
        <v>162</v>
      </c>
    </row>
    <row r="234" spans="2:65" s="12" customFormat="1" ht="11.25">
      <c r="B234" s="167"/>
      <c r="D234" s="164" t="s">
        <v>174</v>
      </c>
      <c r="E234" s="168" t="s">
        <v>1</v>
      </c>
      <c r="F234" s="169" t="s">
        <v>289</v>
      </c>
      <c r="H234" s="168" t="s">
        <v>1</v>
      </c>
      <c r="I234" s="170"/>
      <c r="J234" s="170"/>
      <c r="M234" s="167"/>
      <c r="N234" s="171"/>
      <c r="X234" s="172"/>
      <c r="AT234" s="168" t="s">
        <v>174</v>
      </c>
      <c r="AU234" s="168" t="s">
        <v>99</v>
      </c>
      <c r="AV234" s="12" t="s">
        <v>88</v>
      </c>
      <c r="AW234" s="12" t="s">
        <v>5</v>
      </c>
      <c r="AX234" s="12" t="s">
        <v>84</v>
      </c>
      <c r="AY234" s="168" t="s">
        <v>162</v>
      </c>
    </row>
    <row r="235" spans="2:65" s="13" customFormat="1" ht="11.25">
      <c r="B235" s="173"/>
      <c r="D235" s="164" t="s">
        <v>174</v>
      </c>
      <c r="E235" s="174" t="s">
        <v>1</v>
      </c>
      <c r="F235" s="175" t="s">
        <v>290</v>
      </c>
      <c r="H235" s="176">
        <v>7.6</v>
      </c>
      <c r="I235" s="177"/>
      <c r="J235" s="177"/>
      <c r="M235" s="173"/>
      <c r="N235" s="178"/>
      <c r="X235" s="179"/>
      <c r="AT235" s="174" t="s">
        <v>174</v>
      </c>
      <c r="AU235" s="174" t="s">
        <v>99</v>
      </c>
      <c r="AV235" s="13" t="s">
        <v>99</v>
      </c>
      <c r="AW235" s="13" t="s">
        <v>5</v>
      </c>
      <c r="AX235" s="13" t="s">
        <v>84</v>
      </c>
      <c r="AY235" s="174" t="s">
        <v>162</v>
      </c>
    </row>
    <row r="236" spans="2:65" s="12" customFormat="1" ht="11.25">
      <c r="B236" s="167"/>
      <c r="D236" s="164" t="s">
        <v>174</v>
      </c>
      <c r="E236" s="168" t="s">
        <v>1</v>
      </c>
      <c r="F236" s="169" t="s">
        <v>291</v>
      </c>
      <c r="H236" s="168" t="s">
        <v>1</v>
      </c>
      <c r="I236" s="170"/>
      <c r="J236" s="170"/>
      <c r="M236" s="167"/>
      <c r="N236" s="171"/>
      <c r="X236" s="172"/>
      <c r="AT236" s="168" t="s">
        <v>174</v>
      </c>
      <c r="AU236" s="168" t="s">
        <v>99</v>
      </c>
      <c r="AV236" s="12" t="s">
        <v>88</v>
      </c>
      <c r="AW236" s="12" t="s">
        <v>5</v>
      </c>
      <c r="AX236" s="12" t="s">
        <v>84</v>
      </c>
      <c r="AY236" s="168" t="s">
        <v>162</v>
      </c>
    </row>
    <row r="237" spans="2:65" s="13" customFormat="1" ht="11.25">
      <c r="B237" s="173"/>
      <c r="D237" s="164" t="s">
        <v>174</v>
      </c>
      <c r="E237" s="174" t="s">
        <v>1</v>
      </c>
      <c r="F237" s="175" t="s">
        <v>292</v>
      </c>
      <c r="H237" s="176">
        <v>7.62</v>
      </c>
      <c r="I237" s="177"/>
      <c r="J237" s="177"/>
      <c r="M237" s="173"/>
      <c r="N237" s="178"/>
      <c r="X237" s="179"/>
      <c r="AT237" s="174" t="s">
        <v>174</v>
      </c>
      <c r="AU237" s="174" t="s">
        <v>99</v>
      </c>
      <c r="AV237" s="13" t="s">
        <v>99</v>
      </c>
      <c r="AW237" s="13" t="s">
        <v>5</v>
      </c>
      <c r="AX237" s="13" t="s">
        <v>84</v>
      </c>
      <c r="AY237" s="174" t="s">
        <v>162</v>
      </c>
    </row>
    <row r="238" spans="2:65" s="14" customFormat="1" ht="11.25">
      <c r="B238" s="180"/>
      <c r="D238" s="164" t="s">
        <v>174</v>
      </c>
      <c r="E238" s="181" t="s">
        <v>1</v>
      </c>
      <c r="F238" s="182" t="s">
        <v>191</v>
      </c>
      <c r="H238" s="183">
        <v>22.22</v>
      </c>
      <c r="I238" s="184"/>
      <c r="J238" s="184"/>
      <c r="M238" s="180"/>
      <c r="N238" s="185"/>
      <c r="X238" s="186"/>
      <c r="AT238" s="181" t="s">
        <v>174</v>
      </c>
      <c r="AU238" s="181" t="s">
        <v>99</v>
      </c>
      <c r="AV238" s="14" t="s">
        <v>170</v>
      </c>
      <c r="AW238" s="14" t="s">
        <v>5</v>
      </c>
      <c r="AX238" s="14" t="s">
        <v>88</v>
      </c>
      <c r="AY238" s="181" t="s">
        <v>162</v>
      </c>
    </row>
    <row r="239" spans="2:65" s="11" customFormat="1" ht="22.9" customHeight="1">
      <c r="B239" s="140"/>
      <c r="D239" s="141" t="s">
        <v>83</v>
      </c>
      <c r="E239" s="151" t="s">
        <v>293</v>
      </c>
      <c r="F239" s="151" t="s">
        <v>294</v>
      </c>
      <c r="I239" s="143"/>
      <c r="J239" s="143"/>
      <c r="K239" s="152">
        <f>BK239</f>
        <v>0</v>
      </c>
      <c r="M239" s="140"/>
      <c r="N239" s="145"/>
      <c r="Q239" s="146">
        <f>SUM(Q240:Q247)</f>
        <v>0</v>
      </c>
      <c r="R239" s="146">
        <f>SUM(R240:R247)</f>
        <v>0</v>
      </c>
      <c r="T239" s="147">
        <f>SUM(T240:T247)</f>
        <v>0</v>
      </c>
      <c r="V239" s="147">
        <f>SUM(V240:V247)</f>
        <v>0</v>
      </c>
      <c r="X239" s="148">
        <f>SUM(X240:X247)</f>
        <v>0</v>
      </c>
      <c r="AR239" s="141" t="s">
        <v>88</v>
      </c>
      <c r="AT239" s="149" t="s">
        <v>83</v>
      </c>
      <c r="AU239" s="149" t="s">
        <v>88</v>
      </c>
      <c r="AY239" s="141" t="s">
        <v>162</v>
      </c>
      <c r="BK239" s="150">
        <f>SUM(BK240:BK247)</f>
        <v>0</v>
      </c>
    </row>
    <row r="240" spans="2:65" s="1" customFormat="1" ht="24.2" customHeight="1">
      <c r="B240" s="36"/>
      <c r="C240" s="153" t="s">
        <v>295</v>
      </c>
      <c r="D240" s="153" t="s">
        <v>165</v>
      </c>
      <c r="E240" s="154" t="s">
        <v>296</v>
      </c>
      <c r="F240" s="155" t="s">
        <v>297</v>
      </c>
      <c r="G240" s="156" t="s">
        <v>298</v>
      </c>
      <c r="H240" s="157">
        <v>4.274</v>
      </c>
      <c r="I240" s="158"/>
      <c r="J240" s="158"/>
      <c r="K240" s="159">
        <f>ROUND(P240*H240,2)</f>
        <v>0</v>
      </c>
      <c r="L240" s="155" t="s">
        <v>224</v>
      </c>
      <c r="M240" s="36"/>
      <c r="N240" s="160" t="s">
        <v>1</v>
      </c>
      <c r="O240" s="125" t="s">
        <v>47</v>
      </c>
      <c r="P240" s="35">
        <f>I240+J240</f>
        <v>0</v>
      </c>
      <c r="Q240" s="35">
        <f>ROUND(I240*H240,2)</f>
        <v>0</v>
      </c>
      <c r="R240" s="35">
        <f>ROUND(J240*H240,2)</f>
        <v>0</v>
      </c>
      <c r="T240" s="161">
        <f>S240*H240</f>
        <v>0</v>
      </c>
      <c r="U240" s="161">
        <v>0</v>
      </c>
      <c r="V240" s="161">
        <f>U240*H240</f>
        <v>0</v>
      </c>
      <c r="W240" s="161">
        <v>0</v>
      </c>
      <c r="X240" s="162">
        <f>W240*H240</f>
        <v>0</v>
      </c>
      <c r="AR240" s="163" t="s">
        <v>170</v>
      </c>
      <c r="AT240" s="163" t="s">
        <v>165</v>
      </c>
      <c r="AU240" s="163" t="s">
        <v>99</v>
      </c>
      <c r="AY240" s="17" t="s">
        <v>162</v>
      </c>
      <c r="BE240" s="94">
        <f>IF(O240="základní",K240,0)</f>
        <v>0</v>
      </c>
      <c r="BF240" s="94">
        <f>IF(O240="snížená",K240,0)</f>
        <v>0</v>
      </c>
      <c r="BG240" s="94">
        <f>IF(O240="zákl. přenesená",K240,0)</f>
        <v>0</v>
      </c>
      <c r="BH240" s="94">
        <f>IF(O240="sníž. přenesená",K240,0)</f>
        <v>0</v>
      </c>
      <c r="BI240" s="94">
        <f>IF(O240="nulová",K240,0)</f>
        <v>0</v>
      </c>
      <c r="BJ240" s="17" t="s">
        <v>88</v>
      </c>
      <c r="BK240" s="94">
        <f>ROUND(P240*H240,2)</f>
        <v>0</v>
      </c>
      <c r="BL240" s="17" t="s">
        <v>170</v>
      </c>
      <c r="BM240" s="163" t="s">
        <v>299</v>
      </c>
    </row>
    <row r="241" spans="2:65" s="1" customFormat="1" ht="19.5">
      <c r="B241" s="36"/>
      <c r="D241" s="164" t="s">
        <v>172</v>
      </c>
      <c r="F241" s="165" t="s">
        <v>300</v>
      </c>
      <c r="I241" s="127"/>
      <c r="J241" s="127"/>
      <c r="M241" s="36"/>
      <c r="N241" s="166"/>
      <c r="X241" s="60"/>
      <c r="AT241" s="17" t="s">
        <v>172</v>
      </c>
      <c r="AU241" s="17" t="s">
        <v>99</v>
      </c>
    </row>
    <row r="242" spans="2:65" s="1" customFormat="1" ht="24.2" customHeight="1">
      <c r="B242" s="36"/>
      <c r="C242" s="153" t="s">
        <v>301</v>
      </c>
      <c r="D242" s="153" t="s">
        <v>165</v>
      </c>
      <c r="E242" s="154" t="s">
        <v>302</v>
      </c>
      <c r="F242" s="155" t="s">
        <v>303</v>
      </c>
      <c r="G242" s="156" t="s">
        <v>298</v>
      </c>
      <c r="H242" s="157">
        <v>4.274</v>
      </c>
      <c r="I242" s="158"/>
      <c r="J242" s="158"/>
      <c r="K242" s="159">
        <f>ROUND(P242*H242,2)</f>
        <v>0</v>
      </c>
      <c r="L242" s="155" t="s">
        <v>169</v>
      </c>
      <c r="M242" s="36"/>
      <c r="N242" s="160" t="s">
        <v>1</v>
      </c>
      <c r="O242" s="125" t="s">
        <v>47</v>
      </c>
      <c r="P242" s="35">
        <f>I242+J242</f>
        <v>0</v>
      </c>
      <c r="Q242" s="35">
        <f>ROUND(I242*H242,2)</f>
        <v>0</v>
      </c>
      <c r="R242" s="35">
        <f>ROUND(J242*H242,2)</f>
        <v>0</v>
      </c>
      <c r="T242" s="161">
        <f>S242*H242</f>
        <v>0</v>
      </c>
      <c r="U242" s="161">
        <v>0</v>
      </c>
      <c r="V242" s="161">
        <f>U242*H242</f>
        <v>0</v>
      </c>
      <c r="W242" s="161">
        <v>0</v>
      </c>
      <c r="X242" s="162">
        <f>W242*H242</f>
        <v>0</v>
      </c>
      <c r="AR242" s="163" t="s">
        <v>170</v>
      </c>
      <c r="AT242" s="163" t="s">
        <v>165</v>
      </c>
      <c r="AU242" s="163" t="s">
        <v>99</v>
      </c>
      <c r="AY242" s="17" t="s">
        <v>162</v>
      </c>
      <c r="BE242" s="94">
        <f>IF(O242="základní",K242,0)</f>
        <v>0</v>
      </c>
      <c r="BF242" s="94">
        <f>IF(O242="snížená",K242,0)</f>
        <v>0</v>
      </c>
      <c r="BG242" s="94">
        <f>IF(O242="zákl. přenesená",K242,0)</f>
        <v>0</v>
      </c>
      <c r="BH242" s="94">
        <f>IF(O242="sníž. přenesená",K242,0)</f>
        <v>0</v>
      </c>
      <c r="BI242" s="94">
        <f>IF(O242="nulová",K242,0)</f>
        <v>0</v>
      </c>
      <c r="BJ242" s="17" t="s">
        <v>88</v>
      </c>
      <c r="BK242" s="94">
        <f>ROUND(P242*H242,2)</f>
        <v>0</v>
      </c>
      <c r="BL242" s="17" t="s">
        <v>170</v>
      </c>
      <c r="BM242" s="163" t="s">
        <v>304</v>
      </c>
    </row>
    <row r="243" spans="2:65" s="1" customFormat="1" ht="19.5">
      <c r="B243" s="36"/>
      <c r="D243" s="164" t="s">
        <v>172</v>
      </c>
      <c r="F243" s="165" t="s">
        <v>305</v>
      </c>
      <c r="I243" s="127"/>
      <c r="J243" s="127"/>
      <c r="M243" s="36"/>
      <c r="N243" s="166"/>
      <c r="X243" s="60"/>
      <c r="AT243" s="17" t="s">
        <v>172</v>
      </c>
      <c r="AU243" s="17" t="s">
        <v>99</v>
      </c>
    </row>
    <row r="244" spans="2:65" s="1" customFormat="1" ht="33" customHeight="1">
      <c r="B244" s="36"/>
      <c r="C244" s="153" t="s">
        <v>306</v>
      </c>
      <c r="D244" s="153" t="s">
        <v>165</v>
      </c>
      <c r="E244" s="154" t="s">
        <v>307</v>
      </c>
      <c r="F244" s="155" t="s">
        <v>308</v>
      </c>
      <c r="G244" s="156" t="s">
        <v>298</v>
      </c>
      <c r="H244" s="157">
        <v>1.5</v>
      </c>
      <c r="I244" s="158"/>
      <c r="J244" s="158"/>
      <c r="K244" s="159">
        <f>ROUND(P244*H244,2)</f>
        <v>0</v>
      </c>
      <c r="L244" s="155" t="s">
        <v>169</v>
      </c>
      <c r="M244" s="36"/>
      <c r="N244" s="160" t="s">
        <v>1</v>
      </c>
      <c r="O244" s="125" t="s">
        <v>47</v>
      </c>
      <c r="P244" s="35">
        <f>I244+J244</f>
        <v>0</v>
      </c>
      <c r="Q244" s="35">
        <f>ROUND(I244*H244,2)</f>
        <v>0</v>
      </c>
      <c r="R244" s="35">
        <f>ROUND(J244*H244,2)</f>
        <v>0</v>
      </c>
      <c r="T244" s="161">
        <f>S244*H244</f>
        <v>0</v>
      </c>
      <c r="U244" s="161">
        <v>0</v>
      </c>
      <c r="V244" s="161">
        <f>U244*H244</f>
        <v>0</v>
      </c>
      <c r="W244" s="161">
        <v>0</v>
      </c>
      <c r="X244" s="162">
        <f>W244*H244</f>
        <v>0</v>
      </c>
      <c r="AR244" s="163" t="s">
        <v>170</v>
      </c>
      <c r="AT244" s="163" t="s">
        <v>165</v>
      </c>
      <c r="AU244" s="163" t="s">
        <v>99</v>
      </c>
      <c r="AY244" s="17" t="s">
        <v>162</v>
      </c>
      <c r="BE244" s="94">
        <f>IF(O244="základní",K244,0)</f>
        <v>0</v>
      </c>
      <c r="BF244" s="94">
        <f>IF(O244="snížená",K244,0)</f>
        <v>0</v>
      </c>
      <c r="BG244" s="94">
        <f>IF(O244="zákl. přenesená",K244,0)</f>
        <v>0</v>
      </c>
      <c r="BH244" s="94">
        <f>IF(O244="sníž. přenesená",K244,0)</f>
        <v>0</v>
      </c>
      <c r="BI244" s="94">
        <f>IF(O244="nulová",K244,0)</f>
        <v>0</v>
      </c>
      <c r="BJ244" s="17" t="s">
        <v>88</v>
      </c>
      <c r="BK244" s="94">
        <f>ROUND(P244*H244,2)</f>
        <v>0</v>
      </c>
      <c r="BL244" s="17" t="s">
        <v>170</v>
      </c>
      <c r="BM244" s="163" t="s">
        <v>309</v>
      </c>
    </row>
    <row r="245" spans="2:65" s="1" customFormat="1" ht="29.25">
      <c r="B245" s="36"/>
      <c r="D245" s="164" t="s">
        <v>172</v>
      </c>
      <c r="F245" s="165" t="s">
        <v>310</v>
      </c>
      <c r="I245" s="127"/>
      <c r="J245" s="127"/>
      <c r="M245" s="36"/>
      <c r="N245" s="166"/>
      <c r="X245" s="60"/>
      <c r="AT245" s="17" t="s">
        <v>172</v>
      </c>
      <c r="AU245" s="17" t="s">
        <v>99</v>
      </c>
    </row>
    <row r="246" spans="2:65" s="1" customFormat="1" ht="44.25" customHeight="1">
      <c r="B246" s="36"/>
      <c r="C246" s="153" t="s">
        <v>311</v>
      </c>
      <c r="D246" s="153" t="s">
        <v>165</v>
      </c>
      <c r="E246" s="154" t="s">
        <v>312</v>
      </c>
      <c r="F246" s="155" t="s">
        <v>313</v>
      </c>
      <c r="G246" s="156" t="s">
        <v>298</v>
      </c>
      <c r="H246" s="157">
        <v>2.4</v>
      </c>
      <c r="I246" s="158"/>
      <c r="J246" s="158"/>
      <c r="K246" s="159">
        <f>ROUND(P246*H246,2)</f>
        <v>0</v>
      </c>
      <c r="L246" s="155" t="s">
        <v>169</v>
      </c>
      <c r="M246" s="36"/>
      <c r="N246" s="160" t="s">
        <v>1</v>
      </c>
      <c r="O246" s="125" t="s">
        <v>47</v>
      </c>
      <c r="P246" s="35">
        <f>I246+J246</f>
        <v>0</v>
      </c>
      <c r="Q246" s="35">
        <f>ROUND(I246*H246,2)</f>
        <v>0</v>
      </c>
      <c r="R246" s="35">
        <f>ROUND(J246*H246,2)</f>
        <v>0</v>
      </c>
      <c r="T246" s="161">
        <f>S246*H246</f>
        <v>0</v>
      </c>
      <c r="U246" s="161">
        <v>0</v>
      </c>
      <c r="V246" s="161">
        <f>U246*H246</f>
        <v>0</v>
      </c>
      <c r="W246" s="161">
        <v>0</v>
      </c>
      <c r="X246" s="162">
        <f>W246*H246</f>
        <v>0</v>
      </c>
      <c r="AR246" s="163" t="s">
        <v>170</v>
      </c>
      <c r="AT246" s="163" t="s">
        <v>165</v>
      </c>
      <c r="AU246" s="163" t="s">
        <v>99</v>
      </c>
      <c r="AY246" s="17" t="s">
        <v>162</v>
      </c>
      <c r="BE246" s="94">
        <f>IF(O246="základní",K246,0)</f>
        <v>0</v>
      </c>
      <c r="BF246" s="94">
        <f>IF(O246="snížená",K246,0)</f>
        <v>0</v>
      </c>
      <c r="BG246" s="94">
        <f>IF(O246="zákl. přenesená",K246,0)</f>
        <v>0</v>
      </c>
      <c r="BH246" s="94">
        <f>IF(O246="sníž. přenesená",K246,0)</f>
        <v>0</v>
      </c>
      <c r="BI246" s="94">
        <f>IF(O246="nulová",K246,0)</f>
        <v>0</v>
      </c>
      <c r="BJ246" s="17" t="s">
        <v>88</v>
      </c>
      <c r="BK246" s="94">
        <f>ROUND(P246*H246,2)</f>
        <v>0</v>
      </c>
      <c r="BL246" s="17" t="s">
        <v>170</v>
      </c>
      <c r="BM246" s="163" t="s">
        <v>314</v>
      </c>
    </row>
    <row r="247" spans="2:65" s="1" customFormat="1" ht="29.25">
      <c r="B247" s="36"/>
      <c r="D247" s="164" t="s">
        <v>172</v>
      </c>
      <c r="F247" s="165" t="s">
        <v>315</v>
      </c>
      <c r="I247" s="127"/>
      <c r="J247" s="127"/>
      <c r="M247" s="36"/>
      <c r="N247" s="166"/>
      <c r="X247" s="60"/>
      <c r="AT247" s="17" t="s">
        <v>172</v>
      </c>
      <c r="AU247" s="17" t="s">
        <v>99</v>
      </c>
    </row>
    <row r="248" spans="2:65" s="11" customFormat="1" ht="22.9" customHeight="1">
      <c r="B248" s="140"/>
      <c r="D248" s="141" t="s">
        <v>83</v>
      </c>
      <c r="E248" s="151" t="s">
        <v>316</v>
      </c>
      <c r="F248" s="151" t="s">
        <v>317</v>
      </c>
      <c r="I248" s="143"/>
      <c r="J248" s="143"/>
      <c r="K248" s="152">
        <f>BK248</f>
        <v>0</v>
      </c>
      <c r="M248" s="140"/>
      <c r="N248" s="145"/>
      <c r="Q248" s="146">
        <f>SUM(Q249:Q254)</f>
        <v>0</v>
      </c>
      <c r="R248" s="146">
        <f>SUM(R249:R254)</f>
        <v>0</v>
      </c>
      <c r="T248" s="147">
        <f>SUM(T249:T254)</f>
        <v>0</v>
      </c>
      <c r="V248" s="147">
        <f>SUM(V249:V254)</f>
        <v>0</v>
      </c>
      <c r="X248" s="148">
        <f>SUM(X249:X254)</f>
        <v>0</v>
      </c>
      <c r="AR248" s="141" t="s">
        <v>88</v>
      </c>
      <c r="AT248" s="149" t="s">
        <v>83</v>
      </c>
      <c r="AU248" s="149" t="s">
        <v>88</v>
      </c>
      <c r="AY248" s="141" t="s">
        <v>162</v>
      </c>
      <c r="BK248" s="150">
        <f>SUM(BK249:BK254)</f>
        <v>0</v>
      </c>
    </row>
    <row r="249" spans="2:65" s="1" customFormat="1" ht="24">
      <c r="B249" s="36"/>
      <c r="C249" s="153" t="s">
        <v>8</v>
      </c>
      <c r="D249" s="153" t="s">
        <v>165</v>
      </c>
      <c r="E249" s="154" t="s">
        <v>318</v>
      </c>
      <c r="F249" s="155" t="s">
        <v>319</v>
      </c>
      <c r="G249" s="156" t="s">
        <v>298</v>
      </c>
      <c r="H249" s="157">
        <v>0.82699999999999996</v>
      </c>
      <c r="I249" s="158"/>
      <c r="J249" s="158"/>
      <c r="K249" s="159">
        <f>ROUND(P249*H249,2)</f>
        <v>0</v>
      </c>
      <c r="L249" s="155" t="s">
        <v>169</v>
      </c>
      <c r="M249" s="36"/>
      <c r="N249" s="160" t="s">
        <v>1</v>
      </c>
      <c r="O249" s="125" t="s">
        <v>47</v>
      </c>
      <c r="P249" s="35">
        <f>I249+J249</f>
        <v>0</v>
      </c>
      <c r="Q249" s="35">
        <f>ROUND(I249*H249,2)</f>
        <v>0</v>
      </c>
      <c r="R249" s="35">
        <f>ROUND(J249*H249,2)</f>
        <v>0</v>
      </c>
      <c r="T249" s="161">
        <f>S249*H249</f>
        <v>0</v>
      </c>
      <c r="U249" s="161">
        <v>0</v>
      </c>
      <c r="V249" s="161">
        <f>U249*H249</f>
        <v>0</v>
      </c>
      <c r="W249" s="161">
        <v>0</v>
      </c>
      <c r="X249" s="162">
        <f>W249*H249</f>
        <v>0</v>
      </c>
      <c r="AR249" s="163" t="s">
        <v>170</v>
      </c>
      <c r="AT249" s="163" t="s">
        <v>165</v>
      </c>
      <c r="AU249" s="163" t="s">
        <v>99</v>
      </c>
      <c r="AY249" s="17" t="s">
        <v>162</v>
      </c>
      <c r="BE249" s="94">
        <f>IF(O249="základní",K249,0)</f>
        <v>0</v>
      </c>
      <c r="BF249" s="94">
        <f>IF(O249="snížená",K249,0)</f>
        <v>0</v>
      </c>
      <c r="BG249" s="94">
        <f>IF(O249="zákl. přenesená",K249,0)</f>
        <v>0</v>
      </c>
      <c r="BH249" s="94">
        <f>IF(O249="sníž. přenesená",K249,0)</f>
        <v>0</v>
      </c>
      <c r="BI249" s="94">
        <f>IF(O249="nulová",K249,0)</f>
        <v>0</v>
      </c>
      <c r="BJ249" s="17" t="s">
        <v>88</v>
      </c>
      <c r="BK249" s="94">
        <f>ROUND(P249*H249,2)</f>
        <v>0</v>
      </c>
      <c r="BL249" s="17" t="s">
        <v>170</v>
      </c>
      <c r="BM249" s="163" t="s">
        <v>320</v>
      </c>
    </row>
    <row r="250" spans="2:65" s="1" customFormat="1" ht="39">
      <c r="B250" s="36"/>
      <c r="D250" s="164" t="s">
        <v>172</v>
      </c>
      <c r="F250" s="165" t="s">
        <v>321</v>
      </c>
      <c r="I250" s="127"/>
      <c r="J250" s="127"/>
      <c r="M250" s="36"/>
      <c r="N250" s="166"/>
      <c r="X250" s="60"/>
      <c r="AT250" s="17" t="s">
        <v>172</v>
      </c>
      <c r="AU250" s="17" t="s">
        <v>99</v>
      </c>
    </row>
    <row r="251" spans="2:65" s="1" customFormat="1" ht="24.2" customHeight="1">
      <c r="B251" s="36"/>
      <c r="C251" s="153" t="s">
        <v>322</v>
      </c>
      <c r="D251" s="153" t="s">
        <v>165</v>
      </c>
      <c r="E251" s="154" t="s">
        <v>323</v>
      </c>
      <c r="F251" s="155" t="s">
        <v>324</v>
      </c>
      <c r="G251" s="156" t="s">
        <v>298</v>
      </c>
      <c r="H251" s="157">
        <v>0.82699999999999996</v>
      </c>
      <c r="I251" s="158"/>
      <c r="J251" s="158"/>
      <c r="K251" s="159">
        <f>ROUND(P251*H251,2)</f>
        <v>0</v>
      </c>
      <c r="L251" s="155" t="s">
        <v>169</v>
      </c>
      <c r="M251" s="36"/>
      <c r="N251" s="160" t="s">
        <v>1</v>
      </c>
      <c r="O251" s="125" t="s">
        <v>47</v>
      </c>
      <c r="P251" s="35">
        <f>I251+J251</f>
        <v>0</v>
      </c>
      <c r="Q251" s="35">
        <f>ROUND(I251*H251,2)</f>
        <v>0</v>
      </c>
      <c r="R251" s="35">
        <f>ROUND(J251*H251,2)</f>
        <v>0</v>
      </c>
      <c r="T251" s="161">
        <f>S251*H251</f>
        <v>0</v>
      </c>
      <c r="U251" s="161">
        <v>0</v>
      </c>
      <c r="V251" s="161">
        <f>U251*H251</f>
        <v>0</v>
      </c>
      <c r="W251" s="161">
        <v>0</v>
      </c>
      <c r="X251" s="162">
        <f>W251*H251</f>
        <v>0</v>
      </c>
      <c r="AR251" s="163" t="s">
        <v>170</v>
      </c>
      <c r="AT251" s="163" t="s">
        <v>165</v>
      </c>
      <c r="AU251" s="163" t="s">
        <v>99</v>
      </c>
      <c r="AY251" s="17" t="s">
        <v>162</v>
      </c>
      <c r="BE251" s="94">
        <f>IF(O251="základní",K251,0)</f>
        <v>0</v>
      </c>
      <c r="BF251" s="94">
        <f>IF(O251="snížená",K251,0)</f>
        <v>0</v>
      </c>
      <c r="BG251" s="94">
        <f>IF(O251="zákl. přenesená",K251,0)</f>
        <v>0</v>
      </c>
      <c r="BH251" s="94">
        <f>IF(O251="sníž. přenesená",K251,0)</f>
        <v>0</v>
      </c>
      <c r="BI251" s="94">
        <f>IF(O251="nulová",K251,0)</f>
        <v>0</v>
      </c>
      <c r="BJ251" s="17" t="s">
        <v>88</v>
      </c>
      <c r="BK251" s="94">
        <f>ROUND(P251*H251,2)</f>
        <v>0</v>
      </c>
      <c r="BL251" s="17" t="s">
        <v>170</v>
      </c>
      <c r="BM251" s="163" t="s">
        <v>325</v>
      </c>
    </row>
    <row r="252" spans="2:65" s="1" customFormat="1" ht="39">
      <c r="B252" s="36"/>
      <c r="D252" s="164" t="s">
        <v>172</v>
      </c>
      <c r="F252" s="165" t="s">
        <v>326</v>
      </c>
      <c r="I252" s="127"/>
      <c r="J252" s="127"/>
      <c r="M252" s="36"/>
      <c r="N252" s="166"/>
      <c r="X252" s="60"/>
      <c r="AT252" s="17" t="s">
        <v>172</v>
      </c>
      <c r="AU252" s="17" t="s">
        <v>99</v>
      </c>
    </row>
    <row r="253" spans="2:65" s="1" customFormat="1" ht="24.2" customHeight="1">
      <c r="B253" s="36"/>
      <c r="C253" s="153" t="s">
        <v>327</v>
      </c>
      <c r="D253" s="153" t="s">
        <v>165</v>
      </c>
      <c r="E253" s="154" t="s">
        <v>328</v>
      </c>
      <c r="F253" s="155" t="s">
        <v>329</v>
      </c>
      <c r="G253" s="156" t="s">
        <v>298</v>
      </c>
      <c r="H253" s="157">
        <v>0.82699999999999996</v>
      </c>
      <c r="I253" s="158"/>
      <c r="J253" s="158"/>
      <c r="K253" s="159">
        <f>ROUND(P253*H253,2)</f>
        <v>0</v>
      </c>
      <c r="L253" s="155" t="s">
        <v>169</v>
      </c>
      <c r="M253" s="36"/>
      <c r="N253" s="160" t="s">
        <v>1</v>
      </c>
      <c r="O253" s="125" t="s">
        <v>47</v>
      </c>
      <c r="P253" s="35">
        <f>I253+J253</f>
        <v>0</v>
      </c>
      <c r="Q253" s="35">
        <f>ROUND(I253*H253,2)</f>
        <v>0</v>
      </c>
      <c r="R253" s="35">
        <f>ROUND(J253*H253,2)</f>
        <v>0</v>
      </c>
      <c r="T253" s="161">
        <f>S253*H253</f>
        <v>0</v>
      </c>
      <c r="U253" s="161">
        <v>0</v>
      </c>
      <c r="V253" s="161">
        <f>U253*H253</f>
        <v>0</v>
      </c>
      <c r="W253" s="161">
        <v>0</v>
      </c>
      <c r="X253" s="162">
        <f>W253*H253</f>
        <v>0</v>
      </c>
      <c r="AR253" s="163" t="s">
        <v>170</v>
      </c>
      <c r="AT253" s="163" t="s">
        <v>165</v>
      </c>
      <c r="AU253" s="163" t="s">
        <v>99</v>
      </c>
      <c r="AY253" s="17" t="s">
        <v>162</v>
      </c>
      <c r="BE253" s="94">
        <f>IF(O253="základní",K253,0)</f>
        <v>0</v>
      </c>
      <c r="BF253" s="94">
        <f>IF(O253="snížená",K253,0)</f>
        <v>0</v>
      </c>
      <c r="BG253" s="94">
        <f>IF(O253="zákl. přenesená",K253,0)</f>
        <v>0</v>
      </c>
      <c r="BH253" s="94">
        <f>IF(O253="sníž. přenesená",K253,0)</f>
        <v>0</v>
      </c>
      <c r="BI253" s="94">
        <f>IF(O253="nulová",K253,0)</f>
        <v>0</v>
      </c>
      <c r="BJ253" s="17" t="s">
        <v>88</v>
      </c>
      <c r="BK253" s="94">
        <f>ROUND(P253*H253,2)</f>
        <v>0</v>
      </c>
      <c r="BL253" s="17" t="s">
        <v>170</v>
      </c>
      <c r="BM253" s="163" t="s">
        <v>330</v>
      </c>
    </row>
    <row r="254" spans="2:65" s="1" customFormat="1" ht="48.75">
      <c r="B254" s="36"/>
      <c r="D254" s="164" t="s">
        <v>172</v>
      </c>
      <c r="F254" s="165" t="s">
        <v>331</v>
      </c>
      <c r="I254" s="127"/>
      <c r="J254" s="127"/>
      <c r="M254" s="36"/>
      <c r="N254" s="166"/>
      <c r="X254" s="60"/>
      <c r="AT254" s="17" t="s">
        <v>172</v>
      </c>
      <c r="AU254" s="17" t="s">
        <v>99</v>
      </c>
    </row>
    <row r="255" spans="2:65" s="11" customFormat="1" ht="25.9" customHeight="1">
      <c r="B255" s="140"/>
      <c r="D255" s="141" t="s">
        <v>83</v>
      </c>
      <c r="E255" s="142" t="s">
        <v>332</v>
      </c>
      <c r="F255" s="142" t="s">
        <v>333</v>
      </c>
      <c r="I255" s="143"/>
      <c r="J255" s="143"/>
      <c r="K255" s="144">
        <f>BK255</f>
        <v>0</v>
      </c>
      <c r="M255" s="140"/>
      <c r="N255" s="145"/>
      <c r="Q255" s="146">
        <f>Q256+Q281+Q315+Q354+Q405+Q469+Q560+Q583+Q648+Q672+Q738+Q752</f>
        <v>0</v>
      </c>
      <c r="R255" s="146">
        <f>R256+R281+R315+R354+R405+R469+R560+R583+R648+R672+R738+R752</f>
        <v>0</v>
      </c>
      <c r="T255" s="147">
        <f>T256+T281+T315+T354+T405+T469+T560+T583+T648+T672+T738+T752</f>
        <v>0</v>
      </c>
      <c r="V255" s="147">
        <f>V256+V281+V315+V354+V405+V469+V560+V583+V648+V672+V738+V752</f>
        <v>4.7199002800000001</v>
      </c>
      <c r="X255" s="148">
        <f>X256+X281+X315+X354+X405+X469+X560+X583+X648+X672+X738+X752</f>
        <v>1.6082480800000003</v>
      </c>
      <c r="AR255" s="141" t="s">
        <v>99</v>
      </c>
      <c r="AT255" s="149" t="s">
        <v>83</v>
      </c>
      <c r="AU255" s="149" t="s">
        <v>84</v>
      </c>
      <c r="AY255" s="141" t="s">
        <v>162</v>
      </c>
      <c r="BK255" s="150">
        <f>BK256+BK281+BK315+BK354+BK405+BK469+BK560+BK583+BK648+BK672+BK738+BK752</f>
        <v>0</v>
      </c>
    </row>
    <row r="256" spans="2:65" s="11" customFormat="1" ht="22.9" customHeight="1">
      <c r="B256" s="140"/>
      <c r="D256" s="141" t="s">
        <v>83</v>
      </c>
      <c r="E256" s="151" t="s">
        <v>334</v>
      </c>
      <c r="F256" s="151" t="s">
        <v>335</v>
      </c>
      <c r="I256" s="143"/>
      <c r="J256" s="143"/>
      <c r="K256" s="152">
        <f>BK256</f>
        <v>0</v>
      </c>
      <c r="M256" s="140"/>
      <c r="N256" s="145"/>
      <c r="Q256" s="146">
        <f>SUM(Q257:Q280)</f>
        <v>0</v>
      </c>
      <c r="R256" s="146">
        <f>SUM(R257:R280)</f>
        <v>0</v>
      </c>
      <c r="T256" s="147">
        <f>SUM(T257:T280)</f>
        <v>0</v>
      </c>
      <c r="V256" s="147">
        <f>SUM(V257:V280)</f>
        <v>4.247419999999999E-2</v>
      </c>
      <c r="X256" s="148">
        <f>SUM(X257:X280)</f>
        <v>1.8599999999999998E-2</v>
      </c>
      <c r="AR256" s="141" t="s">
        <v>99</v>
      </c>
      <c r="AT256" s="149" t="s">
        <v>83</v>
      </c>
      <c r="AU256" s="149" t="s">
        <v>88</v>
      </c>
      <c r="AY256" s="141" t="s">
        <v>162</v>
      </c>
      <c r="BK256" s="150">
        <f>SUM(BK257:BK280)</f>
        <v>0</v>
      </c>
    </row>
    <row r="257" spans="2:65" s="1" customFormat="1" ht="24.2" customHeight="1">
      <c r="B257" s="36"/>
      <c r="C257" s="153" t="s">
        <v>336</v>
      </c>
      <c r="D257" s="153" t="s">
        <v>165</v>
      </c>
      <c r="E257" s="154" t="s">
        <v>337</v>
      </c>
      <c r="F257" s="155" t="s">
        <v>338</v>
      </c>
      <c r="G257" s="156" t="s">
        <v>179</v>
      </c>
      <c r="H257" s="157">
        <v>8.2200000000000006</v>
      </c>
      <c r="I257" s="158"/>
      <c r="J257" s="158"/>
      <c r="K257" s="159">
        <f>ROUND(P257*H257,2)</f>
        <v>0</v>
      </c>
      <c r="L257" s="155" t="s">
        <v>169</v>
      </c>
      <c r="M257" s="36"/>
      <c r="N257" s="160" t="s">
        <v>1</v>
      </c>
      <c r="O257" s="125" t="s">
        <v>47</v>
      </c>
      <c r="P257" s="35">
        <f>I257+J257</f>
        <v>0</v>
      </c>
      <c r="Q257" s="35">
        <f>ROUND(I257*H257,2)</f>
        <v>0</v>
      </c>
      <c r="R257" s="35">
        <f>ROUND(J257*H257,2)</f>
        <v>0</v>
      </c>
      <c r="T257" s="161">
        <f>S257*H257</f>
        <v>0</v>
      </c>
      <c r="U257" s="161">
        <v>4.0999999999999999E-4</v>
      </c>
      <c r="V257" s="161">
        <f>U257*H257</f>
        <v>3.3702000000000003E-3</v>
      </c>
      <c r="W257" s="161">
        <v>0</v>
      </c>
      <c r="X257" s="162">
        <f>W257*H257</f>
        <v>0</v>
      </c>
      <c r="AR257" s="163" t="s">
        <v>282</v>
      </c>
      <c r="AT257" s="163" t="s">
        <v>165</v>
      </c>
      <c r="AU257" s="163" t="s">
        <v>99</v>
      </c>
      <c r="AY257" s="17" t="s">
        <v>162</v>
      </c>
      <c r="BE257" s="94">
        <f>IF(O257="základní",K257,0)</f>
        <v>0</v>
      </c>
      <c r="BF257" s="94">
        <f>IF(O257="snížená",K257,0)</f>
        <v>0</v>
      </c>
      <c r="BG257" s="94">
        <f>IF(O257="zákl. přenesená",K257,0)</f>
        <v>0</v>
      </c>
      <c r="BH257" s="94">
        <f>IF(O257="sníž. přenesená",K257,0)</f>
        <v>0</v>
      </c>
      <c r="BI257" s="94">
        <f>IF(O257="nulová",K257,0)</f>
        <v>0</v>
      </c>
      <c r="BJ257" s="17" t="s">
        <v>88</v>
      </c>
      <c r="BK257" s="94">
        <f>ROUND(P257*H257,2)</f>
        <v>0</v>
      </c>
      <c r="BL257" s="17" t="s">
        <v>282</v>
      </c>
      <c r="BM257" s="163" t="s">
        <v>339</v>
      </c>
    </row>
    <row r="258" spans="2:65" s="1" customFormat="1" ht="11.25">
      <c r="B258" s="36"/>
      <c r="D258" s="164" t="s">
        <v>172</v>
      </c>
      <c r="F258" s="165" t="s">
        <v>340</v>
      </c>
      <c r="I258" s="127"/>
      <c r="J258" s="127"/>
      <c r="M258" s="36"/>
      <c r="N258" s="166"/>
      <c r="X258" s="60"/>
      <c r="AT258" s="17" t="s">
        <v>172</v>
      </c>
      <c r="AU258" s="17" t="s">
        <v>99</v>
      </c>
    </row>
    <row r="259" spans="2:65" s="1" customFormat="1" ht="24.2" customHeight="1">
      <c r="B259" s="36"/>
      <c r="C259" s="153" t="s">
        <v>341</v>
      </c>
      <c r="D259" s="153" t="s">
        <v>165</v>
      </c>
      <c r="E259" s="154" t="s">
        <v>342</v>
      </c>
      <c r="F259" s="155" t="s">
        <v>343</v>
      </c>
      <c r="G259" s="156" t="s">
        <v>179</v>
      </c>
      <c r="H259" s="157">
        <v>6.3</v>
      </c>
      <c r="I259" s="158"/>
      <c r="J259" s="158"/>
      <c r="K259" s="159">
        <f>ROUND(P259*H259,2)</f>
        <v>0</v>
      </c>
      <c r="L259" s="155" t="s">
        <v>169</v>
      </c>
      <c r="M259" s="36"/>
      <c r="N259" s="160" t="s">
        <v>1</v>
      </c>
      <c r="O259" s="125" t="s">
        <v>47</v>
      </c>
      <c r="P259" s="35">
        <f>I259+J259</f>
        <v>0</v>
      </c>
      <c r="Q259" s="35">
        <f>ROUND(I259*H259,2)</f>
        <v>0</v>
      </c>
      <c r="R259" s="35">
        <f>ROUND(J259*H259,2)</f>
        <v>0</v>
      </c>
      <c r="T259" s="161">
        <f>S259*H259</f>
        <v>0</v>
      </c>
      <c r="U259" s="161">
        <v>4.8000000000000001E-4</v>
      </c>
      <c r="V259" s="161">
        <f>U259*H259</f>
        <v>3.0239999999999998E-3</v>
      </c>
      <c r="W259" s="161">
        <v>0</v>
      </c>
      <c r="X259" s="162">
        <f>W259*H259</f>
        <v>0</v>
      </c>
      <c r="AR259" s="163" t="s">
        <v>282</v>
      </c>
      <c r="AT259" s="163" t="s">
        <v>165</v>
      </c>
      <c r="AU259" s="163" t="s">
        <v>99</v>
      </c>
      <c r="AY259" s="17" t="s">
        <v>162</v>
      </c>
      <c r="BE259" s="94">
        <f>IF(O259="základní",K259,0)</f>
        <v>0</v>
      </c>
      <c r="BF259" s="94">
        <f>IF(O259="snížená",K259,0)</f>
        <v>0</v>
      </c>
      <c r="BG259" s="94">
        <f>IF(O259="zákl. přenesená",K259,0)</f>
        <v>0</v>
      </c>
      <c r="BH259" s="94">
        <f>IF(O259="sníž. přenesená",K259,0)</f>
        <v>0</v>
      </c>
      <c r="BI259" s="94">
        <f>IF(O259="nulová",K259,0)</f>
        <v>0</v>
      </c>
      <c r="BJ259" s="17" t="s">
        <v>88</v>
      </c>
      <c r="BK259" s="94">
        <f>ROUND(P259*H259,2)</f>
        <v>0</v>
      </c>
      <c r="BL259" s="17" t="s">
        <v>282</v>
      </c>
      <c r="BM259" s="163" t="s">
        <v>344</v>
      </c>
    </row>
    <row r="260" spans="2:65" s="1" customFormat="1" ht="11.25">
      <c r="B260" s="36"/>
      <c r="D260" s="164" t="s">
        <v>172</v>
      </c>
      <c r="F260" s="165" t="s">
        <v>345</v>
      </c>
      <c r="I260" s="127"/>
      <c r="J260" s="127"/>
      <c r="M260" s="36"/>
      <c r="N260" s="166"/>
      <c r="X260" s="60"/>
      <c r="AT260" s="17" t="s">
        <v>172</v>
      </c>
      <c r="AU260" s="17" t="s">
        <v>99</v>
      </c>
    </row>
    <row r="261" spans="2:65" s="13" customFormat="1" ht="11.25">
      <c r="B261" s="173"/>
      <c r="D261" s="164" t="s">
        <v>174</v>
      </c>
      <c r="E261" s="174" t="s">
        <v>1</v>
      </c>
      <c r="F261" s="175" t="s">
        <v>346</v>
      </c>
      <c r="H261" s="176">
        <v>6.3</v>
      </c>
      <c r="I261" s="177"/>
      <c r="J261" s="177"/>
      <c r="M261" s="173"/>
      <c r="N261" s="178"/>
      <c r="X261" s="179"/>
      <c r="AT261" s="174" t="s">
        <v>174</v>
      </c>
      <c r="AU261" s="174" t="s">
        <v>99</v>
      </c>
      <c r="AV261" s="13" t="s">
        <v>99</v>
      </c>
      <c r="AW261" s="13" t="s">
        <v>5</v>
      </c>
      <c r="AX261" s="13" t="s">
        <v>88</v>
      </c>
      <c r="AY261" s="174" t="s">
        <v>162</v>
      </c>
    </row>
    <row r="262" spans="2:65" s="1" customFormat="1" ht="24.2" customHeight="1">
      <c r="B262" s="36"/>
      <c r="C262" s="153" t="s">
        <v>347</v>
      </c>
      <c r="D262" s="153" t="s">
        <v>165</v>
      </c>
      <c r="E262" s="154" t="s">
        <v>348</v>
      </c>
      <c r="F262" s="155" t="s">
        <v>349</v>
      </c>
      <c r="G262" s="156" t="s">
        <v>179</v>
      </c>
      <c r="H262" s="157">
        <v>1</v>
      </c>
      <c r="I262" s="158"/>
      <c r="J262" s="158"/>
      <c r="K262" s="159">
        <f>ROUND(P262*H262,2)</f>
        <v>0</v>
      </c>
      <c r="L262" s="155" t="s">
        <v>169</v>
      </c>
      <c r="M262" s="36"/>
      <c r="N262" s="160" t="s">
        <v>1</v>
      </c>
      <c r="O262" s="125" t="s">
        <v>47</v>
      </c>
      <c r="P262" s="35">
        <f>I262+J262</f>
        <v>0</v>
      </c>
      <c r="Q262" s="35">
        <f>ROUND(I262*H262,2)</f>
        <v>0</v>
      </c>
      <c r="R262" s="35">
        <f>ROUND(J262*H262,2)</f>
        <v>0</v>
      </c>
      <c r="T262" s="161">
        <f>S262*H262</f>
        <v>0</v>
      </c>
      <c r="U262" s="161">
        <v>7.1000000000000002E-4</v>
      </c>
      <c r="V262" s="161">
        <f>U262*H262</f>
        <v>7.1000000000000002E-4</v>
      </c>
      <c r="W262" s="161">
        <v>0</v>
      </c>
      <c r="X262" s="162">
        <f>W262*H262</f>
        <v>0</v>
      </c>
      <c r="AR262" s="163" t="s">
        <v>282</v>
      </c>
      <c r="AT262" s="163" t="s">
        <v>165</v>
      </c>
      <c r="AU262" s="163" t="s">
        <v>99</v>
      </c>
      <c r="AY262" s="17" t="s">
        <v>162</v>
      </c>
      <c r="BE262" s="94">
        <f>IF(O262="základní",K262,0)</f>
        <v>0</v>
      </c>
      <c r="BF262" s="94">
        <f>IF(O262="snížená",K262,0)</f>
        <v>0</v>
      </c>
      <c r="BG262" s="94">
        <f>IF(O262="zákl. přenesená",K262,0)</f>
        <v>0</v>
      </c>
      <c r="BH262" s="94">
        <f>IF(O262="sníž. přenesená",K262,0)</f>
        <v>0</v>
      </c>
      <c r="BI262" s="94">
        <f>IF(O262="nulová",K262,0)</f>
        <v>0</v>
      </c>
      <c r="BJ262" s="17" t="s">
        <v>88</v>
      </c>
      <c r="BK262" s="94">
        <f>ROUND(P262*H262,2)</f>
        <v>0</v>
      </c>
      <c r="BL262" s="17" t="s">
        <v>282</v>
      </c>
      <c r="BM262" s="163" t="s">
        <v>350</v>
      </c>
    </row>
    <row r="263" spans="2:65" s="1" customFormat="1" ht="11.25">
      <c r="B263" s="36"/>
      <c r="D263" s="164" t="s">
        <v>172</v>
      </c>
      <c r="F263" s="165" t="s">
        <v>351</v>
      </c>
      <c r="I263" s="127"/>
      <c r="J263" s="127"/>
      <c r="M263" s="36"/>
      <c r="N263" s="166"/>
      <c r="X263" s="60"/>
      <c r="AT263" s="17" t="s">
        <v>172</v>
      </c>
      <c r="AU263" s="17" t="s">
        <v>99</v>
      </c>
    </row>
    <row r="264" spans="2:65" s="1" customFormat="1" ht="24.2" customHeight="1">
      <c r="B264" s="36"/>
      <c r="C264" s="153" t="s">
        <v>352</v>
      </c>
      <c r="D264" s="153" t="s">
        <v>165</v>
      </c>
      <c r="E264" s="154" t="s">
        <v>353</v>
      </c>
      <c r="F264" s="155" t="s">
        <v>354</v>
      </c>
      <c r="G264" s="156" t="s">
        <v>237</v>
      </c>
      <c r="H264" s="157">
        <v>11</v>
      </c>
      <c r="I264" s="158"/>
      <c r="J264" s="158"/>
      <c r="K264" s="159">
        <f>ROUND(P264*H264,2)</f>
        <v>0</v>
      </c>
      <c r="L264" s="155" t="s">
        <v>169</v>
      </c>
      <c r="M264" s="36"/>
      <c r="N264" s="160" t="s">
        <v>1</v>
      </c>
      <c r="O264" s="125" t="s">
        <v>47</v>
      </c>
      <c r="P264" s="35">
        <f>I264+J264</f>
        <v>0</v>
      </c>
      <c r="Q264" s="35">
        <f>ROUND(I264*H264,2)</f>
        <v>0</v>
      </c>
      <c r="R264" s="35">
        <f>ROUND(J264*H264,2)</f>
        <v>0</v>
      </c>
      <c r="T264" s="161">
        <f>S264*H264</f>
        <v>0</v>
      </c>
      <c r="U264" s="161">
        <v>0</v>
      </c>
      <c r="V264" s="161">
        <f>U264*H264</f>
        <v>0</v>
      </c>
      <c r="W264" s="161">
        <v>0</v>
      </c>
      <c r="X264" s="162">
        <f>W264*H264</f>
        <v>0</v>
      </c>
      <c r="AR264" s="163" t="s">
        <v>282</v>
      </c>
      <c r="AT264" s="163" t="s">
        <v>165</v>
      </c>
      <c r="AU264" s="163" t="s">
        <v>99</v>
      </c>
      <c r="AY264" s="17" t="s">
        <v>162</v>
      </c>
      <c r="BE264" s="94">
        <f>IF(O264="základní",K264,0)</f>
        <v>0</v>
      </c>
      <c r="BF264" s="94">
        <f>IF(O264="snížená",K264,0)</f>
        <v>0</v>
      </c>
      <c r="BG264" s="94">
        <f>IF(O264="zákl. přenesená",K264,0)</f>
        <v>0</v>
      </c>
      <c r="BH264" s="94">
        <f>IF(O264="sníž. přenesená",K264,0)</f>
        <v>0</v>
      </c>
      <c r="BI264" s="94">
        <f>IF(O264="nulová",K264,0)</f>
        <v>0</v>
      </c>
      <c r="BJ264" s="17" t="s">
        <v>88</v>
      </c>
      <c r="BK264" s="94">
        <f>ROUND(P264*H264,2)</f>
        <v>0</v>
      </c>
      <c r="BL264" s="17" t="s">
        <v>282</v>
      </c>
      <c r="BM264" s="163" t="s">
        <v>355</v>
      </c>
    </row>
    <row r="265" spans="2:65" s="1" customFormat="1" ht="19.5">
      <c r="B265" s="36"/>
      <c r="D265" s="164" t="s">
        <v>172</v>
      </c>
      <c r="F265" s="165" t="s">
        <v>356</v>
      </c>
      <c r="I265" s="127"/>
      <c r="J265" s="127"/>
      <c r="M265" s="36"/>
      <c r="N265" s="166"/>
      <c r="X265" s="60"/>
      <c r="AT265" s="17" t="s">
        <v>172</v>
      </c>
      <c r="AU265" s="17" t="s">
        <v>99</v>
      </c>
    </row>
    <row r="266" spans="2:65" s="1" customFormat="1" ht="24.2" customHeight="1">
      <c r="B266" s="36"/>
      <c r="C266" s="153" t="s">
        <v>357</v>
      </c>
      <c r="D266" s="153" t="s">
        <v>165</v>
      </c>
      <c r="E266" s="154" t="s">
        <v>358</v>
      </c>
      <c r="F266" s="155" t="s">
        <v>359</v>
      </c>
      <c r="G266" s="156" t="s">
        <v>237</v>
      </c>
      <c r="H266" s="157">
        <v>4</v>
      </c>
      <c r="I266" s="158"/>
      <c r="J266" s="158"/>
      <c r="K266" s="159">
        <f>ROUND(P266*H266,2)</f>
        <v>0</v>
      </c>
      <c r="L266" s="155" t="s">
        <v>169</v>
      </c>
      <c r="M266" s="36"/>
      <c r="N266" s="160" t="s">
        <v>1</v>
      </c>
      <c r="O266" s="125" t="s">
        <v>47</v>
      </c>
      <c r="P266" s="35">
        <f>I266+J266</f>
        <v>0</v>
      </c>
      <c r="Q266" s="35">
        <f>ROUND(I266*H266,2)</f>
        <v>0</v>
      </c>
      <c r="R266" s="35">
        <f>ROUND(J266*H266,2)</f>
        <v>0</v>
      </c>
      <c r="T266" s="161">
        <f>S266*H266</f>
        <v>0</v>
      </c>
      <c r="U266" s="161">
        <v>0</v>
      </c>
      <c r="V266" s="161">
        <f>U266*H266</f>
        <v>0</v>
      </c>
      <c r="W266" s="161">
        <v>0</v>
      </c>
      <c r="X266" s="162">
        <f>W266*H266</f>
        <v>0</v>
      </c>
      <c r="AR266" s="163" t="s">
        <v>282</v>
      </c>
      <c r="AT266" s="163" t="s">
        <v>165</v>
      </c>
      <c r="AU266" s="163" t="s">
        <v>99</v>
      </c>
      <c r="AY266" s="17" t="s">
        <v>162</v>
      </c>
      <c r="BE266" s="94">
        <f>IF(O266="základní",K266,0)</f>
        <v>0</v>
      </c>
      <c r="BF266" s="94">
        <f>IF(O266="snížená",K266,0)</f>
        <v>0</v>
      </c>
      <c r="BG266" s="94">
        <f>IF(O266="zákl. přenesená",K266,0)</f>
        <v>0</v>
      </c>
      <c r="BH266" s="94">
        <f>IF(O266="sníž. přenesená",K266,0)</f>
        <v>0</v>
      </c>
      <c r="BI266" s="94">
        <f>IF(O266="nulová",K266,0)</f>
        <v>0</v>
      </c>
      <c r="BJ266" s="17" t="s">
        <v>88</v>
      </c>
      <c r="BK266" s="94">
        <f>ROUND(P266*H266,2)</f>
        <v>0</v>
      </c>
      <c r="BL266" s="17" t="s">
        <v>282</v>
      </c>
      <c r="BM266" s="163" t="s">
        <v>360</v>
      </c>
    </row>
    <row r="267" spans="2:65" s="1" customFormat="1" ht="19.5">
      <c r="B267" s="36"/>
      <c r="D267" s="164" t="s">
        <v>172</v>
      </c>
      <c r="F267" s="165" t="s">
        <v>361</v>
      </c>
      <c r="I267" s="127"/>
      <c r="J267" s="127"/>
      <c r="M267" s="36"/>
      <c r="N267" s="166"/>
      <c r="X267" s="60"/>
      <c r="AT267" s="17" t="s">
        <v>172</v>
      </c>
      <c r="AU267" s="17" t="s">
        <v>99</v>
      </c>
    </row>
    <row r="268" spans="2:65" s="13" customFormat="1" ht="11.25">
      <c r="B268" s="173"/>
      <c r="D268" s="164" t="s">
        <v>174</v>
      </c>
      <c r="E268" s="174" t="s">
        <v>1</v>
      </c>
      <c r="F268" s="175" t="s">
        <v>170</v>
      </c>
      <c r="H268" s="176">
        <v>4</v>
      </c>
      <c r="I268" s="177"/>
      <c r="J268" s="177"/>
      <c r="M268" s="173"/>
      <c r="N268" s="178"/>
      <c r="X268" s="179"/>
      <c r="AT268" s="174" t="s">
        <v>174</v>
      </c>
      <c r="AU268" s="174" t="s">
        <v>99</v>
      </c>
      <c r="AV268" s="13" t="s">
        <v>99</v>
      </c>
      <c r="AW268" s="13" t="s">
        <v>5</v>
      </c>
      <c r="AX268" s="13" t="s">
        <v>88</v>
      </c>
      <c r="AY268" s="174" t="s">
        <v>162</v>
      </c>
    </row>
    <row r="269" spans="2:65" s="1" customFormat="1" ht="24.2" customHeight="1">
      <c r="B269" s="36"/>
      <c r="C269" s="153" t="s">
        <v>362</v>
      </c>
      <c r="D269" s="153" t="s">
        <v>165</v>
      </c>
      <c r="E269" s="154" t="s">
        <v>363</v>
      </c>
      <c r="F269" s="155" t="s">
        <v>364</v>
      </c>
      <c r="G269" s="156" t="s">
        <v>237</v>
      </c>
      <c r="H269" s="157">
        <v>3</v>
      </c>
      <c r="I269" s="158"/>
      <c r="J269" s="158"/>
      <c r="K269" s="159">
        <f>ROUND(P269*H269,2)</f>
        <v>0</v>
      </c>
      <c r="L269" s="155" t="s">
        <v>169</v>
      </c>
      <c r="M269" s="36"/>
      <c r="N269" s="160" t="s">
        <v>1</v>
      </c>
      <c r="O269" s="125" t="s">
        <v>47</v>
      </c>
      <c r="P269" s="35">
        <f>I269+J269</f>
        <v>0</v>
      </c>
      <c r="Q269" s="35">
        <f>ROUND(I269*H269,2)</f>
        <v>0</v>
      </c>
      <c r="R269" s="35">
        <f>ROUND(J269*H269,2)</f>
        <v>0</v>
      </c>
      <c r="T269" s="161">
        <f>S269*H269</f>
        <v>0</v>
      </c>
      <c r="U269" s="161">
        <v>1.01E-3</v>
      </c>
      <c r="V269" s="161">
        <f>U269*H269</f>
        <v>3.0300000000000001E-3</v>
      </c>
      <c r="W269" s="161">
        <v>0</v>
      </c>
      <c r="X269" s="162">
        <f>W269*H269</f>
        <v>0</v>
      </c>
      <c r="AR269" s="163" t="s">
        <v>282</v>
      </c>
      <c r="AT269" s="163" t="s">
        <v>165</v>
      </c>
      <c r="AU269" s="163" t="s">
        <v>99</v>
      </c>
      <c r="AY269" s="17" t="s">
        <v>162</v>
      </c>
      <c r="BE269" s="94">
        <f>IF(O269="základní",K269,0)</f>
        <v>0</v>
      </c>
      <c r="BF269" s="94">
        <f>IF(O269="snížená",K269,0)</f>
        <v>0</v>
      </c>
      <c r="BG269" s="94">
        <f>IF(O269="zákl. přenesená",K269,0)</f>
        <v>0</v>
      </c>
      <c r="BH269" s="94">
        <f>IF(O269="sníž. přenesená",K269,0)</f>
        <v>0</v>
      </c>
      <c r="BI269" s="94">
        <f>IF(O269="nulová",K269,0)</f>
        <v>0</v>
      </c>
      <c r="BJ269" s="17" t="s">
        <v>88</v>
      </c>
      <c r="BK269" s="94">
        <f>ROUND(P269*H269,2)</f>
        <v>0</v>
      </c>
      <c r="BL269" s="17" t="s">
        <v>282</v>
      </c>
      <c r="BM269" s="163" t="s">
        <v>365</v>
      </c>
    </row>
    <row r="270" spans="2:65" s="1" customFormat="1" ht="19.5">
      <c r="B270" s="36"/>
      <c r="D270" s="164" t="s">
        <v>172</v>
      </c>
      <c r="F270" s="165" t="s">
        <v>366</v>
      </c>
      <c r="I270" s="127"/>
      <c r="J270" s="127"/>
      <c r="M270" s="36"/>
      <c r="N270" s="166"/>
      <c r="X270" s="60"/>
      <c r="AT270" s="17" t="s">
        <v>172</v>
      </c>
      <c r="AU270" s="17" t="s">
        <v>99</v>
      </c>
    </row>
    <row r="271" spans="2:65" s="1" customFormat="1" ht="24.2" customHeight="1">
      <c r="B271" s="36"/>
      <c r="C271" s="153" t="s">
        <v>367</v>
      </c>
      <c r="D271" s="153" t="s">
        <v>165</v>
      </c>
      <c r="E271" s="154" t="s">
        <v>368</v>
      </c>
      <c r="F271" s="155" t="s">
        <v>369</v>
      </c>
      <c r="G271" s="156" t="s">
        <v>237</v>
      </c>
      <c r="H271" s="157">
        <v>6</v>
      </c>
      <c r="I271" s="158"/>
      <c r="J271" s="158"/>
      <c r="K271" s="159">
        <f>ROUND(P271*H271,2)</f>
        <v>0</v>
      </c>
      <c r="L271" s="155" t="s">
        <v>169</v>
      </c>
      <c r="M271" s="36"/>
      <c r="N271" s="160" t="s">
        <v>1</v>
      </c>
      <c r="O271" s="125" t="s">
        <v>47</v>
      </c>
      <c r="P271" s="35">
        <f>I271+J271</f>
        <v>0</v>
      </c>
      <c r="Q271" s="35">
        <f>ROUND(I271*H271,2)</f>
        <v>0</v>
      </c>
      <c r="R271" s="35">
        <f>ROUND(J271*H271,2)</f>
        <v>0</v>
      </c>
      <c r="T271" s="161">
        <f>S271*H271</f>
        <v>0</v>
      </c>
      <c r="U271" s="161">
        <v>5.2399999999999999E-3</v>
      </c>
      <c r="V271" s="161">
        <f>U271*H271</f>
        <v>3.1439999999999996E-2</v>
      </c>
      <c r="W271" s="161">
        <v>0</v>
      </c>
      <c r="X271" s="162">
        <f>W271*H271</f>
        <v>0</v>
      </c>
      <c r="AR271" s="163" t="s">
        <v>282</v>
      </c>
      <c r="AT271" s="163" t="s">
        <v>165</v>
      </c>
      <c r="AU271" s="163" t="s">
        <v>99</v>
      </c>
      <c r="AY271" s="17" t="s">
        <v>162</v>
      </c>
      <c r="BE271" s="94">
        <f>IF(O271="základní",K271,0)</f>
        <v>0</v>
      </c>
      <c r="BF271" s="94">
        <f>IF(O271="snížená",K271,0)</f>
        <v>0</v>
      </c>
      <c r="BG271" s="94">
        <f>IF(O271="zákl. přenesená",K271,0)</f>
        <v>0</v>
      </c>
      <c r="BH271" s="94">
        <f>IF(O271="sníž. přenesená",K271,0)</f>
        <v>0</v>
      </c>
      <c r="BI271" s="94">
        <f>IF(O271="nulová",K271,0)</f>
        <v>0</v>
      </c>
      <c r="BJ271" s="17" t="s">
        <v>88</v>
      </c>
      <c r="BK271" s="94">
        <f>ROUND(P271*H271,2)</f>
        <v>0</v>
      </c>
      <c r="BL271" s="17" t="s">
        <v>282</v>
      </c>
      <c r="BM271" s="163" t="s">
        <v>370</v>
      </c>
    </row>
    <row r="272" spans="2:65" s="1" customFormat="1" ht="19.5">
      <c r="B272" s="36"/>
      <c r="D272" s="164" t="s">
        <v>172</v>
      </c>
      <c r="F272" s="165" t="s">
        <v>371</v>
      </c>
      <c r="I272" s="127"/>
      <c r="J272" s="127"/>
      <c r="M272" s="36"/>
      <c r="N272" s="166"/>
      <c r="X272" s="60"/>
      <c r="AT272" s="17" t="s">
        <v>172</v>
      </c>
      <c r="AU272" s="17" t="s">
        <v>99</v>
      </c>
    </row>
    <row r="273" spans="2:65" s="1" customFormat="1" ht="24.2" customHeight="1">
      <c r="B273" s="36"/>
      <c r="C273" s="153" t="s">
        <v>372</v>
      </c>
      <c r="D273" s="153" t="s">
        <v>165</v>
      </c>
      <c r="E273" s="154" t="s">
        <v>373</v>
      </c>
      <c r="F273" s="155" t="s">
        <v>374</v>
      </c>
      <c r="G273" s="156" t="s">
        <v>237</v>
      </c>
      <c r="H273" s="157">
        <v>6</v>
      </c>
      <c r="I273" s="158"/>
      <c r="J273" s="158"/>
      <c r="K273" s="159">
        <f>ROUND(P273*H273,2)</f>
        <v>0</v>
      </c>
      <c r="L273" s="155" t="s">
        <v>169</v>
      </c>
      <c r="M273" s="36"/>
      <c r="N273" s="160" t="s">
        <v>1</v>
      </c>
      <c r="O273" s="125" t="s">
        <v>47</v>
      </c>
      <c r="P273" s="35">
        <f>I273+J273</f>
        <v>0</v>
      </c>
      <c r="Q273" s="35">
        <f>ROUND(I273*H273,2)</f>
        <v>0</v>
      </c>
      <c r="R273" s="35">
        <f>ROUND(J273*H273,2)</f>
        <v>0</v>
      </c>
      <c r="T273" s="161">
        <f>S273*H273</f>
        <v>0</v>
      </c>
      <c r="U273" s="161">
        <v>1.4999999999999999E-4</v>
      </c>
      <c r="V273" s="161">
        <f>U273*H273</f>
        <v>8.9999999999999998E-4</v>
      </c>
      <c r="W273" s="161">
        <v>0</v>
      </c>
      <c r="X273" s="162">
        <f>W273*H273</f>
        <v>0</v>
      </c>
      <c r="AR273" s="163" t="s">
        <v>282</v>
      </c>
      <c r="AT273" s="163" t="s">
        <v>165</v>
      </c>
      <c r="AU273" s="163" t="s">
        <v>99</v>
      </c>
      <c r="AY273" s="17" t="s">
        <v>162</v>
      </c>
      <c r="BE273" s="94">
        <f>IF(O273="základní",K273,0)</f>
        <v>0</v>
      </c>
      <c r="BF273" s="94">
        <f>IF(O273="snížená",K273,0)</f>
        <v>0</v>
      </c>
      <c r="BG273" s="94">
        <f>IF(O273="zákl. přenesená",K273,0)</f>
        <v>0</v>
      </c>
      <c r="BH273" s="94">
        <f>IF(O273="sníž. přenesená",K273,0)</f>
        <v>0</v>
      </c>
      <c r="BI273" s="94">
        <f>IF(O273="nulová",K273,0)</f>
        <v>0</v>
      </c>
      <c r="BJ273" s="17" t="s">
        <v>88</v>
      </c>
      <c r="BK273" s="94">
        <f>ROUND(P273*H273,2)</f>
        <v>0</v>
      </c>
      <c r="BL273" s="17" t="s">
        <v>282</v>
      </c>
      <c r="BM273" s="163" t="s">
        <v>375</v>
      </c>
    </row>
    <row r="274" spans="2:65" s="1" customFormat="1" ht="19.5">
      <c r="B274" s="36"/>
      <c r="D274" s="164" t="s">
        <v>172</v>
      </c>
      <c r="F274" s="165" t="s">
        <v>376</v>
      </c>
      <c r="I274" s="127"/>
      <c r="J274" s="127"/>
      <c r="M274" s="36"/>
      <c r="N274" s="166"/>
      <c r="X274" s="60"/>
      <c r="AT274" s="17" t="s">
        <v>172</v>
      </c>
      <c r="AU274" s="17" t="s">
        <v>99</v>
      </c>
    </row>
    <row r="275" spans="2:65" s="1" customFormat="1" ht="24.2" customHeight="1">
      <c r="B275" s="36"/>
      <c r="C275" s="153" t="s">
        <v>377</v>
      </c>
      <c r="D275" s="153" t="s">
        <v>165</v>
      </c>
      <c r="E275" s="154" t="s">
        <v>378</v>
      </c>
      <c r="F275" s="155" t="s">
        <v>379</v>
      </c>
      <c r="G275" s="156" t="s">
        <v>237</v>
      </c>
      <c r="H275" s="157">
        <v>6</v>
      </c>
      <c r="I275" s="158"/>
      <c r="J275" s="158"/>
      <c r="K275" s="159">
        <f>ROUND(P275*H275,2)</f>
        <v>0</v>
      </c>
      <c r="L275" s="155" t="s">
        <v>169</v>
      </c>
      <c r="M275" s="36"/>
      <c r="N275" s="160" t="s">
        <v>1</v>
      </c>
      <c r="O275" s="125" t="s">
        <v>47</v>
      </c>
      <c r="P275" s="35">
        <f>I275+J275</f>
        <v>0</v>
      </c>
      <c r="Q275" s="35">
        <f>ROUND(I275*H275,2)</f>
        <v>0</v>
      </c>
      <c r="R275" s="35">
        <f>ROUND(J275*H275,2)</f>
        <v>0</v>
      </c>
      <c r="T275" s="161">
        <f>S275*H275</f>
        <v>0</v>
      </c>
      <c r="U275" s="161">
        <v>0</v>
      </c>
      <c r="V275" s="161">
        <f>U275*H275</f>
        <v>0</v>
      </c>
      <c r="W275" s="161">
        <v>3.0999999999999999E-3</v>
      </c>
      <c r="X275" s="162">
        <f>W275*H275</f>
        <v>1.8599999999999998E-2</v>
      </c>
      <c r="AR275" s="163" t="s">
        <v>282</v>
      </c>
      <c r="AT275" s="163" t="s">
        <v>165</v>
      </c>
      <c r="AU275" s="163" t="s">
        <v>99</v>
      </c>
      <c r="AY275" s="17" t="s">
        <v>162</v>
      </c>
      <c r="BE275" s="94">
        <f>IF(O275="základní",K275,0)</f>
        <v>0</v>
      </c>
      <c r="BF275" s="94">
        <f>IF(O275="snížená",K275,0)</f>
        <v>0</v>
      </c>
      <c r="BG275" s="94">
        <f>IF(O275="zákl. přenesená",K275,0)</f>
        <v>0</v>
      </c>
      <c r="BH275" s="94">
        <f>IF(O275="sníž. přenesená",K275,0)</f>
        <v>0</v>
      </c>
      <c r="BI275" s="94">
        <f>IF(O275="nulová",K275,0)</f>
        <v>0</v>
      </c>
      <c r="BJ275" s="17" t="s">
        <v>88</v>
      </c>
      <c r="BK275" s="94">
        <f>ROUND(P275*H275,2)</f>
        <v>0</v>
      </c>
      <c r="BL275" s="17" t="s">
        <v>282</v>
      </c>
      <c r="BM275" s="163" t="s">
        <v>380</v>
      </c>
    </row>
    <row r="276" spans="2:65" s="1" customFormat="1" ht="11.25">
      <c r="B276" s="36"/>
      <c r="D276" s="164" t="s">
        <v>172</v>
      </c>
      <c r="F276" s="165" t="s">
        <v>381</v>
      </c>
      <c r="I276" s="127"/>
      <c r="J276" s="127"/>
      <c r="M276" s="36"/>
      <c r="N276" s="166"/>
      <c r="X276" s="60"/>
      <c r="AT276" s="17" t="s">
        <v>172</v>
      </c>
      <c r="AU276" s="17" t="s">
        <v>99</v>
      </c>
    </row>
    <row r="277" spans="2:65" s="1" customFormat="1" ht="24.2" customHeight="1">
      <c r="B277" s="36"/>
      <c r="C277" s="153" t="s">
        <v>382</v>
      </c>
      <c r="D277" s="153" t="s">
        <v>165</v>
      </c>
      <c r="E277" s="154" t="s">
        <v>383</v>
      </c>
      <c r="F277" s="155" t="s">
        <v>384</v>
      </c>
      <c r="G277" s="156" t="s">
        <v>298</v>
      </c>
      <c r="H277" s="157">
        <v>4.2000000000000003E-2</v>
      </c>
      <c r="I277" s="158"/>
      <c r="J277" s="158"/>
      <c r="K277" s="159">
        <f>ROUND(P277*H277,2)</f>
        <v>0</v>
      </c>
      <c r="L277" s="155" t="s">
        <v>224</v>
      </c>
      <c r="M277" s="36"/>
      <c r="N277" s="160" t="s">
        <v>1</v>
      </c>
      <c r="O277" s="125" t="s">
        <v>47</v>
      </c>
      <c r="P277" s="35">
        <f>I277+J277</f>
        <v>0</v>
      </c>
      <c r="Q277" s="35">
        <f>ROUND(I277*H277,2)</f>
        <v>0</v>
      </c>
      <c r="R277" s="35">
        <f>ROUND(J277*H277,2)</f>
        <v>0</v>
      </c>
      <c r="T277" s="161">
        <f>S277*H277</f>
        <v>0</v>
      </c>
      <c r="U277" s="161">
        <v>0</v>
      </c>
      <c r="V277" s="161">
        <f>U277*H277</f>
        <v>0</v>
      </c>
      <c r="W277" s="161">
        <v>0</v>
      </c>
      <c r="X277" s="162">
        <f>W277*H277</f>
        <v>0</v>
      </c>
      <c r="AR277" s="163" t="s">
        <v>282</v>
      </c>
      <c r="AT277" s="163" t="s">
        <v>165</v>
      </c>
      <c r="AU277" s="163" t="s">
        <v>99</v>
      </c>
      <c r="AY277" s="17" t="s">
        <v>162</v>
      </c>
      <c r="BE277" s="94">
        <f>IF(O277="základní",K277,0)</f>
        <v>0</v>
      </c>
      <c r="BF277" s="94">
        <f>IF(O277="snížená",K277,0)</f>
        <v>0</v>
      </c>
      <c r="BG277" s="94">
        <f>IF(O277="zákl. přenesená",K277,0)</f>
        <v>0</v>
      </c>
      <c r="BH277" s="94">
        <f>IF(O277="sníž. přenesená",K277,0)</f>
        <v>0</v>
      </c>
      <c r="BI277" s="94">
        <f>IF(O277="nulová",K277,0)</f>
        <v>0</v>
      </c>
      <c r="BJ277" s="17" t="s">
        <v>88</v>
      </c>
      <c r="BK277" s="94">
        <f>ROUND(P277*H277,2)</f>
        <v>0</v>
      </c>
      <c r="BL277" s="17" t="s">
        <v>282</v>
      </c>
      <c r="BM277" s="163" t="s">
        <v>385</v>
      </c>
    </row>
    <row r="278" spans="2:65" s="1" customFormat="1" ht="29.25">
      <c r="B278" s="36"/>
      <c r="D278" s="164" t="s">
        <v>172</v>
      </c>
      <c r="F278" s="165" t="s">
        <v>386</v>
      </c>
      <c r="I278" s="127"/>
      <c r="J278" s="127"/>
      <c r="M278" s="36"/>
      <c r="N278" s="166"/>
      <c r="X278" s="60"/>
      <c r="AT278" s="17" t="s">
        <v>172</v>
      </c>
      <c r="AU278" s="17" t="s">
        <v>99</v>
      </c>
    </row>
    <row r="279" spans="2:65" s="1" customFormat="1" ht="24.2" customHeight="1">
      <c r="B279" s="36"/>
      <c r="C279" s="153" t="s">
        <v>387</v>
      </c>
      <c r="D279" s="153" t="s">
        <v>165</v>
      </c>
      <c r="E279" s="154" t="s">
        <v>388</v>
      </c>
      <c r="F279" s="155" t="s">
        <v>389</v>
      </c>
      <c r="G279" s="156" t="s">
        <v>298</v>
      </c>
      <c r="H279" s="157">
        <v>4.2000000000000003E-2</v>
      </c>
      <c r="I279" s="158"/>
      <c r="J279" s="158"/>
      <c r="K279" s="159">
        <f>ROUND(P279*H279,2)</f>
        <v>0</v>
      </c>
      <c r="L279" s="155" t="s">
        <v>224</v>
      </c>
      <c r="M279" s="36"/>
      <c r="N279" s="160" t="s">
        <v>1</v>
      </c>
      <c r="O279" s="125" t="s">
        <v>47</v>
      </c>
      <c r="P279" s="35">
        <f>I279+J279</f>
        <v>0</v>
      </c>
      <c r="Q279" s="35">
        <f>ROUND(I279*H279,2)</f>
        <v>0</v>
      </c>
      <c r="R279" s="35">
        <f>ROUND(J279*H279,2)</f>
        <v>0</v>
      </c>
      <c r="T279" s="161">
        <f>S279*H279</f>
        <v>0</v>
      </c>
      <c r="U279" s="161">
        <v>0</v>
      </c>
      <c r="V279" s="161">
        <f>U279*H279</f>
        <v>0</v>
      </c>
      <c r="W279" s="161">
        <v>0</v>
      </c>
      <c r="X279" s="162">
        <f>W279*H279</f>
        <v>0</v>
      </c>
      <c r="AR279" s="163" t="s">
        <v>282</v>
      </c>
      <c r="AT279" s="163" t="s">
        <v>165</v>
      </c>
      <c r="AU279" s="163" t="s">
        <v>99</v>
      </c>
      <c r="AY279" s="17" t="s">
        <v>162</v>
      </c>
      <c r="BE279" s="94">
        <f>IF(O279="základní",K279,0)</f>
        <v>0</v>
      </c>
      <c r="BF279" s="94">
        <f>IF(O279="snížená",K279,0)</f>
        <v>0</v>
      </c>
      <c r="BG279" s="94">
        <f>IF(O279="zákl. přenesená",K279,0)</f>
        <v>0</v>
      </c>
      <c r="BH279" s="94">
        <f>IF(O279="sníž. přenesená",K279,0)</f>
        <v>0</v>
      </c>
      <c r="BI279" s="94">
        <f>IF(O279="nulová",K279,0)</f>
        <v>0</v>
      </c>
      <c r="BJ279" s="17" t="s">
        <v>88</v>
      </c>
      <c r="BK279" s="94">
        <f>ROUND(P279*H279,2)</f>
        <v>0</v>
      </c>
      <c r="BL279" s="17" t="s">
        <v>282</v>
      </c>
      <c r="BM279" s="163" t="s">
        <v>390</v>
      </c>
    </row>
    <row r="280" spans="2:65" s="1" customFormat="1" ht="29.25">
      <c r="B280" s="36"/>
      <c r="D280" s="164" t="s">
        <v>172</v>
      </c>
      <c r="F280" s="165" t="s">
        <v>391</v>
      </c>
      <c r="I280" s="127"/>
      <c r="J280" s="127"/>
      <c r="M280" s="36"/>
      <c r="N280" s="166"/>
      <c r="X280" s="60"/>
      <c r="AT280" s="17" t="s">
        <v>172</v>
      </c>
      <c r="AU280" s="17" t="s">
        <v>99</v>
      </c>
    </row>
    <row r="281" spans="2:65" s="11" customFormat="1" ht="22.9" customHeight="1">
      <c r="B281" s="140"/>
      <c r="D281" s="141" t="s">
        <v>83</v>
      </c>
      <c r="E281" s="151" t="s">
        <v>392</v>
      </c>
      <c r="F281" s="151" t="s">
        <v>393</v>
      </c>
      <c r="I281" s="143"/>
      <c r="J281" s="143"/>
      <c r="K281" s="152">
        <f>BK281</f>
        <v>0</v>
      </c>
      <c r="M281" s="140"/>
      <c r="N281" s="145"/>
      <c r="Q281" s="146">
        <f>SUM(Q282:Q314)</f>
        <v>0</v>
      </c>
      <c r="R281" s="146">
        <f>SUM(R282:R314)</f>
        <v>0</v>
      </c>
      <c r="T281" s="147">
        <f>SUM(T282:T314)</f>
        <v>0</v>
      </c>
      <c r="V281" s="147">
        <f>SUM(V282:V314)</f>
        <v>3.8965659999999999E-2</v>
      </c>
      <c r="X281" s="148">
        <f>SUM(X282:X314)</f>
        <v>3.3599999999999997E-3</v>
      </c>
      <c r="AR281" s="141" t="s">
        <v>99</v>
      </c>
      <c r="AT281" s="149" t="s">
        <v>83</v>
      </c>
      <c r="AU281" s="149" t="s">
        <v>88</v>
      </c>
      <c r="AY281" s="141" t="s">
        <v>162</v>
      </c>
      <c r="BK281" s="150">
        <f>SUM(BK282:BK314)</f>
        <v>0</v>
      </c>
    </row>
    <row r="282" spans="2:65" s="1" customFormat="1" ht="24.2" customHeight="1">
      <c r="B282" s="36"/>
      <c r="C282" s="153" t="s">
        <v>394</v>
      </c>
      <c r="D282" s="153" t="s">
        <v>165</v>
      </c>
      <c r="E282" s="154" t="s">
        <v>395</v>
      </c>
      <c r="F282" s="155" t="s">
        <v>396</v>
      </c>
      <c r="G282" s="156" t="s">
        <v>179</v>
      </c>
      <c r="H282" s="157">
        <v>12</v>
      </c>
      <c r="I282" s="158"/>
      <c r="J282" s="158"/>
      <c r="K282" s="159">
        <f>ROUND(P282*H282,2)</f>
        <v>0</v>
      </c>
      <c r="L282" s="155" t="s">
        <v>224</v>
      </c>
      <c r="M282" s="36"/>
      <c r="N282" s="160" t="s">
        <v>1</v>
      </c>
      <c r="O282" s="125" t="s">
        <v>47</v>
      </c>
      <c r="P282" s="35">
        <f>I282+J282</f>
        <v>0</v>
      </c>
      <c r="Q282" s="35">
        <f>ROUND(I282*H282,2)</f>
        <v>0</v>
      </c>
      <c r="R282" s="35">
        <f>ROUND(J282*H282,2)</f>
        <v>0</v>
      </c>
      <c r="T282" s="161">
        <f>S282*H282</f>
        <v>0</v>
      </c>
      <c r="U282" s="161">
        <v>0</v>
      </c>
      <c r="V282" s="161">
        <f>U282*H282</f>
        <v>0</v>
      </c>
      <c r="W282" s="161">
        <v>2.7999999999999998E-4</v>
      </c>
      <c r="X282" s="162">
        <f>W282*H282</f>
        <v>3.3599999999999997E-3</v>
      </c>
      <c r="AR282" s="163" t="s">
        <v>282</v>
      </c>
      <c r="AT282" s="163" t="s">
        <v>165</v>
      </c>
      <c r="AU282" s="163" t="s">
        <v>99</v>
      </c>
      <c r="AY282" s="17" t="s">
        <v>162</v>
      </c>
      <c r="BE282" s="94">
        <f>IF(O282="základní",K282,0)</f>
        <v>0</v>
      </c>
      <c r="BF282" s="94">
        <f>IF(O282="snížená",K282,0)</f>
        <v>0</v>
      </c>
      <c r="BG282" s="94">
        <f>IF(O282="zákl. přenesená",K282,0)</f>
        <v>0</v>
      </c>
      <c r="BH282" s="94">
        <f>IF(O282="sníž. přenesená",K282,0)</f>
        <v>0</v>
      </c>
      <c r="BI282" s="94">
        <f>IF(O282="nulová",K282,0)</f>
        <v>0</v>
      </c>
      <c r="BJ282" s="17" t="s">
        <v>88</v>
      </c>
      <c r="BK282" s="94">
        <f>ROUND(P282*H282,2)</f>
        <v>0</v>
      </c>
      <c r="BL282" s="17" t="s">
        <v>282</v>
      </c>
      <c r="BM282" s="163" t="s">
        <v>397</v>
      </c>
    </row>
    <row r="283" spans="2:65" s="1" customFormat="1" ht="11.25">
      <c r="B283" s="36"/>
      <c r="D283" s="164" t="s">
        <v>172</v>
      </c>
      <c r="F283" s="165" t="s">
        <v>398</v>
      </c>
      <c r="I283" s="127"/>
      <c r="J283" s="127"/>
      <c r="M283" s="36"/>
      <c r="N283" s="166"/>
      <c r="X283" s="60"/>
      <c r="AT283" s="17" t="s">
        <v>172</v>
      </c>
      <c r="AU283" s="17" t="s">
        <v>99</v>
      </c>
    </row>
    <row r="284" spans="2:65" s="1" customFormat="1" ht="24.2" customHeight="1">
      <c r="B284" s="36"/>
      <c r="C284" s="153" t="s">
        <v>399</v>
      </c>
      <c r="D284" s="153" t="s">
        <v>165</v>
      </c>
      <c r="E284" s="154" t="s">
        <v>400</v>
      </c>
      <c r="F284" s="155" t="s">
        <v>401</v>
      </c>
      <c r="G284" s="156" t="s">
        <v>179</v>
      </c>
      <c r="H284" s="157">
        <v>30.686</v>
      </c>
      <c r="I284" s="158"/>
      <c r="J284" s="158"/>
      <c r="K284" s="159">
        <f>ROUND(P284*H284,2)</f>
        <v>0</v>
      </c>
      <c r="L284" s="155" t="s">
        <v>224</v>
      </c>
      <c r="M284" s="36"/>
      <c r="N284" s="160" t="s">
        <v>1</v>
      </c>
      <c r="O284" s="125" t="s">
        <v>47</v>
      </c>
      <c r="P284" s="35">
        <f>I284+J284</f>
        <v>0</v>
      </c>
      <c r="Q284" s="35">
        <f>ROUND(I284*H284,2)</f>
        <v>0</v>
      </c>
      <c r="R284" s="35">
        <f>ROUND(J284*H284,2)</f>
        <v>0</v>
      </c>
      <c r="T284" s="161">
        <f>S284*H284</f>
        <v>0</v>
      </c>
      <c r="U284" s="161">
        <v>5.1000000000000004E-4</v>
      </c>
      <c r="V284" s="161">
        <f>U284*H284</f>
        <v>1.5649860000000002E-2</v>
      </c>
      <c r="W284" s="161">
        <v>0</v>
      </c>
      <c r="X284" s="162">
        <f>W284*H284</f>
        <v>0</v>
      </c>
      <c r="AR284" s="163" t="s">
        <v>282</v>
      </c>
      <c r="AT284" s="163" t="s">
        <v>165</v>
      </c>
      <c r="AU284" s="163" t="s">
        <v>99</v>
      </c>
      <c r="AY284" s="17" t="s">
        <v>162</v>
      </c>
      <c r="BE284" s="94">
        <f>IF(O284="základní",K284,0)</f>
        <v>0</v>
      </c>
      <c r="BF284" s="94">
        <f>IF(O284="snížená",K284,0)</f>
        <v>0</v>
      </c>
      <c r="BG284" s="94">
        <f>IF(O284="zákl. přenesená",K284,0)</f>
        <v>0</v>
      </c>
      <c r="BH284" s="94">
        <f>IF(O284="sníž. přenesená",K284,0)</f>
        <v>0</v>
      </c>
      <c r="BI284" s="94">
        <f>IF(O284="nulová",K284,0)</f>
        <v>0</v>
      </c>
      <c r="BJ284" s="17" t="s">
        <v>88</v>
      </c>
      <c r="BK284" s="94">
        <f>ROUND(P284*H284,2)</f>
        <v>0</v>
      </c>
      <c r="BL284" s="17" t="s">
        <v>282</v>
      </c>
      <c r="BM284" s="163" t="s">
        <v>402</v>
      </c>
    </row>
    <row r="285" spans="2:65" s="1" customFormat="1" ht="19.5">
      <c r="B285" s="36"/>
      <c r="D285" s="164" t="s">
        <v>172</v>
      </c>
      <c r="F285" s="165" t="s">
        <v>403</v>
      </c>
      <c r="I285" s="127"/>
      <c r="J285" s="127"/>
      <c r="M285" s="36"/>
      <c r="N285" s="166"/>
      <c r="X285" s="60"/>
      <c r="AT285" s="17" t="s">
        <v>172</v>
      </c>
      <c r="AU285" s="17" t="s">
        <v>99</v>
      </c>
    </row>
    <row r="286" spans="2:65" s="1" customFormat="1" ht="24.2" customHeight="1">
      <c r="B286" s="36"/>
      <c r="C286" s="153" t="s">
        <v>404</v>
      </c>
      <c r="D286" s="153" t="s">
        <v>165</v>
      </c>
      <c r="E286" s="154" t="s">
        <v>405</v>
      </c>
      <c r="F286" s="155" t="s">
        <v>406</v>
      </c>
      <c r="G286" s="156" t="s">
        <v>179</v>
      </c>
      <c r="H286" s="157">
        <v>3.8</v>
      </c>
      <c r="I286" s="158"/>
      <c r="J286" s="158"/>
      <c r="K286" s="159">
        <f>ROUND(P286*H286,2)</f>
        <v>0</v>
      </c>
      <c r="L286" s="155" t="s">
        <v>224</v>
      </c>
      <c r="M286" s="36"/>
      <c r="N286" s="160" t="s">
        <v>1</v>
      </c>
      <c r="O286" s="125" t="s">
        <v>47</v>
      </c>
      <c r="P286" s="35">
        <f>I286+J286</f>
        <v>0</v>
      </c>
      <c r="Q286" s="35">
        <f>ROUND(I286*H286,2)</f>
        <v>0</v>
      </c>
      <c r="R286" s="35">
        <f>ROUND(J286*H286,2)</f>
        <v>0</v>
      </c>
      <c r="T286" s="161">
        <f>S286*H286</f>
        <v>0</v>
      </c>
      <c r="U286" s="161">
        <v>8.4000000000000003E-4</v>
      </c>
      <c r="V286" s="161">
        <f>U286*H286</f>
        <v>3.192E-3</v>
      </c>
      <c r="W286" s="161">
        <v>0</v>
      </c>
      <c r="X286" s="162">
        <f>W286*H286</f>
        <v>0</v>
      </c>
      <c r="AR286" s="163" t="s">
        <v>282</v>
      </c>
      <c r="AT286" s="163" t="s">
        <v>165</v>
      </c>
      <c r="AU286" s="163" t="s">
        <v>99</v>
      </c>
      <c r="AY286" s="17" t="s">
        <v>162</v>
      </c>
      <c r="BE286" s="94">
        <f>IF(O286="základní",K286,0)</f>
        <v>0</v>
      </c>
      <c r="BF286" s="94">
        <f>IF(O286="snížená",K286,0)</f>
        <v>0</v>
      </c>
      <c r="BG286" s="94">
        <f>IF(O286="zákl. přenesená",K286,0)</f>
        <v>0</v>
      </c>
      <c r="BH286" s="94">
        <f>IF(O286="sníž. přenesená",K286,0)</f>
        <v>0</v>
      </c>
      <c r="BI286" s="94">
        <f>IF(O286="nulová",K286,0)</f>
        <v>0</v>
      </c>
      <c r="BJ286" s="17" t="s">
        <v>88</v>
      </c>
      <c r="BK286" s="94">
        <f>ROUND(P286*H286,2)</f>
        <v>0</v>
      </c>
      <c r="BL286" s="17" t="s">
        <v>282</v>
      </c>
      <c r="BM286" s="163" t="s">
        <v>407</v>
      </c>
    </row>
    <row r="287" spans="2:65" s="1" customFormat="1" ht="19.5">
      <c r="B287" s="36"/>
      <c r="D287" s="164" t="s">
        <v>172</v>
      </c>
      <c r="F287" s="165" t="s">
        <v>408</v>
      </c>
      <c r="I287" s="127"/>
      <c r="J287" s="127"/>
      <c r="M287" s="36"/>
      <c r="N287" s="166"/>
      <c r="X287" s="60"/>
      <c r="AT287" s="17" t="s">
        <v>172</v>
      </c>
      <c r="AU287" s="17" t="s">
        <v>99</v>
      </c>
    </row>
    <row r="288" spans="2:65" s="1" customFormat="1" ht="24.2" customHeight="1">
      <c r="B288" s="36"/>
      <c r="C288" s="153" t="s">
        <v>409</v>
      </c>
      <c r="D288" s="153" t="s">
        <v>165</v>
      </c>
      <c r="E288" s="154" t="s">
        <v>410</v>
      </c>
      <c r="F288" s="155" t="s">
        <v>411</v>
      </c>
      <c r="G288" s="156" t="s">
        <v>179</v>
      </c>
      <c r="H288" s="157">
        <v>5.19</v>
      </c>
      <c r="I288" s="158"/>
      <c r="J288" s="158"/>
      <c r="K288" s="159">
        <f>ROUND(P288*H288,2)</f>
        <v>0</v>
      </c>
      <c r="L288" s="155" t="s">
        <v>224</v>
      </c>
      <c r="M288" s="36"/>
      <c r="N288" s="160" t="s">
        <v>1</v>
      </c>
      <c r="O288" s="125" t="s">
        <v>47</v>
      </c>
      <c r="P288" s="35">
        <f>I288+J288</f>
        <v>0</v>
      </c>
      <c r="Q288" s="35">
        <f>ROUND(I288*H288,2)</f>
        <v>0</v>
      </c>
      <c r="R288" s="35">
        <f>ROUND(J288*H288,2)</f>
        <v>0</v>
      </c>
      <c r="T288" s="161">
        <f>S288*H288</f>
        <v>0</v>
      </c>
      <c r="U288" s="161">
        <v>1.16E-3</v>
      </c>
      <c r="V288" s="161">
        <f>U288*H288</f>
        <v>6.0204000000000004E-3</v>
      </c>
      <c r="W288" s="161">
        <v>0</v>
      </c>
      <c r="X288" s="162">
        <f>W288*H288</f>
        <v>0</v>
      </c>
      <c r="AR288" s="163" t="s">
        <v>282</v>
      </c>
      <c r="AT288" s="163" t="s">
        <v>165</v>
      </c>
      <c r="AU288" s="163" t="s">
        <v>99</v>
      </c>
      <c r="AY288" s="17" t="s">
        <v>162</v>
      </c>
      <c r="BE288" s="94">
        <f>IF(O288="základní",K288,0)</f>
        <v>0</v>
      </c>
      <c r="BF288" s="94">
        <f>IF(O288="snížená",K288,0)</f>
        <v>0</v>
      </c>
      <c r="BG288" s="94">
        <f>IF(O288="zákl. přenesená",K288,0)</f>
        <v>0</v>
      </c>
      <c r="BH288" s="94">
        <f>IF(O288="sníž. přenesená",K288,0)</f>
        <v>0</v>
      </c>
      <c r="BI288" s="94">
        <f>IF(O288="nulová",K288,0)</f>
        <v>0</v>
      </c>
      <c r="BJ288" s="17" t="s">
        <v>88</v>
      </c>
      <c r="BK288" s="94">
        <f>ROUND(P288*H288,2)</f>
        <v>0</v>
      </c>
      <c r="BL288" s="17" t="s">
        <v>282</v>
      </c>
      <c r="BM288" s="163" t="s">
        <v>412</v>
      </c>
    </row>
    <row r="289" spans="2:65" s="1" customFormat="1" ht="19.5">
      <c r="B289" s="36"/>
      <c r="D289" s="164" t="s">
        <v>172</v>
      </c>
      <c r="F289" s="165" t="s">
        <v>413</v>
      </c>
      <c r="I289" s="127"/>
      <c r="J289" s="127"/>
      <c r="M289" s="36"/>
      <c r="N289" s="166"/>
      <c r="X289" s="60"/>
      <c r="AT289" s="17" t="s">
        <v>172</v>
      </c>
      <c r="AU289" s="17" t="s">
        <v>99</v>
      </c>
    </row>
    <row r="290" spans="2:65" s="1" customFormat="1" ht="24.2" customHeight="1">
      <c r="B290" s="36"/>
      <c r="C290" s="153" t="s">
        <v>414</v>
      </c>
      <c r="D290" s="153" t="s">
        <v>165</v>
      </c>
      <c r="E290" s="154" t="s">
        <v>415</v>
      </c>
      <c r="F290" s="155" t="s">
        <v>416</v>
      </c>
      <c r="G290" s="156" t="s">
        <v>179</v>
      </c>
      <c r="H290" s="157">
        <v>1.04</v>
      </c>
      <c r="I290" s="158"/>
      <c r="J290" s="158"/>
      <c r="K290" s="159">
        <f>ROUND(P290*H290,2)</f>
        <v>0</v>
      </c>
      <c r="L290" s="155" t="s">
        <v>224</v>
      </c>
      <c r="M290" s="36"/>
      <c r="N290" s="160" t="s">
        <v>1</v>
      </c>
      <c r="O290" s="125" t="s">
        <v>47</v>
      </c>
      <c r="P290" s="35">
        <f>I290+J290</f>
        <v>0</v>
      </c>
      <c r="Q290" s="35">
        <f>ROUND(I290*H290,2)</f>
        <v>0</v>
      </c>
      <c r="R290" s="35">
        <f>ROUND(J290*H290,2)</f>
        <v>0</v>
      </c>
      <c r="T290" s="161">
        <f>S290*H290</f>
        <v>0</v>
      </c>
      <c r="U290" s="161">
        <v>1.4400000000000001E-3</v>
      </c>
      <c r="V290" s="161">
        <f>U290*H290</f>
        <v>1.4976000000000002E-3</v>
      </c>
      <c r="W290" s="161">
        <v>0</v>
      </c>
      <c r="X290" s="162">
        <f>W290*H290</f>
        <v>0</v>
      </c>
      <c r="AR290" s="163" t="s">
        <v>282</v>
      </c>
      <c r="AT290" s="163" t="s">
        <v>165</v>
      </c>
      <c r="AU290" s="163" t="s">
        <v>99</v>
      </c>
      <c r="AY290" s="17" t="s">
        <v>162</v>
      </c>
      <c r="BE290" s="94">
        <f>IF(O290="základní",K290,0)</f>
        <v>0</v>
      </c>
      <c r="BF290" s="94">
        <f>IF(O290="snížená",K290,0)</f>
        <v>0</v>
      </c>
      <c r="BG290" s="94">
        <f>IF(O290="zákl. přenesená",K290,0)</f>
        <v>0</v>
      </c>
      <c r="BH290" s="94">
        <f>IF(O290="sníž. přenesená",K290,0)</f>
        <v>0</v>
      </c>
      <c r="BI290" s="94">
        <f>IF(O290="nulová",K290,0)</f>
        <v>0</v>
      </c>
      <c r="BJ290" s="17" t="s">
        <v>88</v>
      </c>
      <c r="BK290" s="94">
        <f>ROUND(P290*H290,2)</f>
        <v>0</v>
      </c>
      <c r="BL290" s="17" t="s">
        <v>282</v>
      </c>
      <c r="BM290" s="163" t="s">
        <v>417</v>
      </c>
    </row>
    <row r="291" spans="2:65" s="1" customFormat="1" ht="19.5">
      <c r="B291" s="36"/>
      <c r="D291" s="164" t="s">
        <v>172</v>
      </c>
      <c r="F291" s="165" t="s">
        <v>418</v>
      </c>
      <c r="I291" s="127"/>
      <c r="J291" s="127"/>
      <c r="M291" s="36"/>
      <c r="N291" s="166"/>
      <c r="X291" s="60"/>
      <c r="AT291" s="17" t="s">
        <v>172</v>
      </c>
      <c r="AU291" s="17" t="s">
        <v>99</v>
      </c>
    </row>
    <row r="292" spans="2:65" s="1" customFormat="1" ht="37.9" customHeight="1">
      <c r="B292" s="36"/>
      <c r="C292" s="153" t="s">
        <v>419</v>
      </c>
      <c r="D292" s="153" t="s">
        <v>165</v>
      </c>
      <c r="E292" s="154" t="s">
        <v>420</v>
      </c>
      <c r="F292" s="155" t="s">
        <v>421</v>
      </c>
      <c r="G292" s="156" t="s">
        <v>179</v>
      </c>
      <c r="H292" s="157">
        <v>30.686</v>
      </c>
      <c r="I292" s="158"/>
      <c r="J292" s="158"/>
      <c r="K292" s="159">
        <f>ROUND(P292*H292,2)</f>
        <v>0</v>
      </c>
      <c r="L292" s="155" t="s">
        <v>169</v>
      </c>
      <c r="M292" s="36"/>
      <c r="N292" s="160" t="s">
        <v>1</v>
      </c>
      <c r="O292" s="125" t="s">
        <v>47</v>
      </c>
      <c r="P292" s="35">
        <f>I292+J292</f>
        <v>0</v>
      </c>
      <c r="Q292" s="35">
        <f>ROUND(I292*H292,2)</f>
        <v>0</v>
      </c>
      <c r="R292" s="35">
        <f>ROUND(J292*H292,2)</f>
        <v>0</v>
      </c>
      <c r="T292" s="161">
        <f>S292*H292</f>
        <v>0</v>
      </c>
      <c r="U292" s="161">
        <v>4.0000000000000003E-5</v>
      </c>
      <c r="V292" s="161">
        <f>U292*H292</f>
        <v>1.22744E-3</v>
      </c>
      <c r="W292" s="161">
        <v>0</v>
      </c>
      <c r="X292" s="162">
        <f>W292*H292</f>
        <v>0</v>
      </c>
      <c r="AR292" s="163" t="s">
        <v>282</v>
      </c>
      <c r="AT292" s="163" t="s">
        <v>165</v>
      </c>
      <c r="AU292" s="163" t="s">
        <v>99</v>
      </c>
      <c r="AY292" s="17" t="s">
        <v>162</v>
      </c>
      <c r="BE292" s="94">
        <f>IF(O292="základní",K292,0)</f>
        <v>0</v>
      </c>
      <c r="BF292" s="94">
        <f>IF(O292="snížená",K292,0)</f>
        <v>0</v>
      </c>
      <c r="BG292" s="94">
        <f>IF(O292="zákl. přenesená",K292,0)</f>
        <v>0</v>
      </c>
      <c r="BH292" s="94">
        <f>IF(O292="sníž. přenesená",K292,0)</f>
        <v>0</v>
      </c>
      <c r="BI292" s="94">
        <f>IF(O292="nulová",K292,0)</f>
        <v>0</v>
      </c>
      <c r="BJ292" s="17" t="s">
        <v>88</v>
      </c>
      <c r="BK292" s="94">
        <f>ROUND(P292*H292,2)</f>
        <v>0</v>
      </c>
      <c r="BL292" s="17" t="s">
        <v>282</v>
      </c>
      <c r="BM292" s="163" t="s">
        <v>422</v>
      </c>
    </row>
    <row r="293" spans="2:65" s="1" customFormat="1" ht="29.25">
      <c r="B293" s="36"/>
      <c r="D293" s="164" t="s">
        <v>172</v>
      </c>
      <c r="F293" s="165" t="s">
        <v>423</v>
      </c>
      <c r="I293" s="127"/>
      <c r="J293" s="127"/>
      <c r="M293" s="36"/>
      <c r="N293" s="166"/>
      <c r="X293" s="60"/>
      <c r="AT293" s="17" t="s">
        <v>172</v>
      </c>
      <c r="AU293" s="17" t="s">
        <v>99</v>
      </c>
    </row>
    <row r="294" spans="2:65" s="1" customFormat="1" ht="37.9" customHeight="1">
      <c r="B294" s="36"/>
      <c r="C294" s="153" t="s">
        <v>424</v>
      </c>
      <c r="D294" s="153" t="s">
        <v>165</v>
      </c>
      <c r="E294" s="154" t="s">
        <v>425</v>
      </c>
      <c r="F294" s="155" t="s">
        <v>426</v>
      </c>
      <c r="G294" s="156" t="s">
        <v>179</v>
      </c>
      <c r="H294" s="157">
        <v>10.029999999999999</v>
      </c>
      <c r="I294" s="158"/>
      <c r="J294" s="158"/>
      <c r="K294" s="159">
        <f>ROUND(P294*H294,2)</f>
        <v>0</v>
      </c>
      <c r="L294" s="155" t="s">
        <v>224</v>
      </c>
      <c r="M294" s="36"/>
      <c r="N294" s="160" t="s">
        <v>1</v>
      </c>
      <c r="O294" s="125" t="s">
        <v>47</v>
      </c>
      <c r="P294" s="35">
        <f>I294+J294</f>
        <v>0</v>
      </c>
      <c r="Q294" s="35">
        <f>ROUND(I294*H294,2)</f>
        <v>0</v>
      </c>
      <c r="R294" s="35">
        <f>ROUND(J294*H294,2)</f>
        <v>0</v>
      </c>
      <c r="T294" s="161">
        <f>S294*H294</f>
        <v>0</v>
      </c>
      <c r="U294" s="161">
        <v>4.0000000000000003E-5</v>
      </c>
      <c r="V294" s="161">
        <f>U294*H294</f>
        <v>4.0119999999999999E-4</v>
      </c>
      <c r="W294" s="161">
        <v>0</v>
      </c>
      <c r="X294" s="162">
        <f>W294*H294</f>
        <v>0</v>
      </c>
      <c r="AR294" s="163" t="s">
        <v>282</v>
      </c>
      <c r="AT294" s="163" t="s">
        <v>165</v>
      </c>
      <c r="AU294" s="163" t="s">
        <v>99</v>
      </c>
      <c r="AY294" s="17" t="s">
        <v>162</v>
      </c>
      <c r="BE294" s="94">
        <f>IF(O294="základní",K294,0)</f>
        <v>0</v>
      </c>
      <c r="BF294" s="94">
        <f>IF(O294="snížená",K294,0)</f>
        <v>0</v>
      </c>
      <c r="BG294" s="94">
        <f>IF(O294="zákl. přenesená",K294,0)</f>
        <v>0</v>
      </c>
      <c r="BH294" s="94">
        <f>IF(O294="sníž. přenesená",K294,0)</f>
        <v>0</v>
      </c>
      <c r="BI294" s="94">
        <f>IF(O294="nulová",K294,0)</f>
        <v>0</v>
      </c>
      <c r="BJ294" s="17" t="s">
        <v>88</v>
      </c>
      <c r="BK294" s="94">
        <f>ROUND(P294*H294,2)</f>
        <v>0</v>
      </c>
      <c r="BL294" s="17" t="s">
        <v>282</v>
      </c>
      <c r="BM294" s="163" t="s">
        <v>427</v>
      </c>
    </row>
    <row r="295" spans="2:65" s="1" customFormat="1" ht="29.25">
      <c r="B295" s="36"/>
      <c r="D295" s="164" t="s">
        <v>172</v>
      </c>
      <c r="F295" s="165" t="s">
        <v>428</v>
      </c>
      <c r="I295" s="127"/>
      <c r="J295" s="127"/>
      <c r="M295" s="36"/>
      <c r="N295" s="166"/>
      <c r="X295" s="60"/>
      <c r="AT295" s="17" t="s">
        <v>172</v>
      </c>
      <c r="AU295" s="17" t="s">
        <v>99</v>
      </c>
    </row>
    <row r="296" spans="2:65" s="1" customFormat="1" ht="24.2" customHeight="1">
      <c r="B296" s="36"/>
      <c r="C296" s="153" t="s">
        <v>429</v>
      </c>
      <c r="D296" s="153" t="s">
        <v>165</v>
      </c>
      <c r="E296" s="154" t="s">
        <v>430</v>
      </c>
      <c r="F296" s="155" t="s">
        <v>431</v>
      </c>
      <c r="G296" s="156" t="s">
        <v>237</v>
      </c>
      <c r="H296" s="157">
        <v>37</v>
      </c>
      <c r="I296" s="158"/>
      <c r="J296" s="158"/>
      <c r="K296" s="159">
        <f>ROUND(P296*H296,2)</f>
        <v>0</v>
      </c>
      <c r="L296" s="155" t="s">
        <v>224</v>
      </c>
      <c r="M296" s="36"/>
      <c r="N296" s="160" t="s">
        <v>1</v>
      </c>
      <c r="O296" s="125" t="s">
        <v>47</v>
      </c>
      <c r="P296" s="35">
        <f>I296+J296</f>
        <v>0</v>
      </c>
      <c r="Q296" s="35">
        <f>ROUND(I296*H296,2)</f>
        <v>0</v>
      </c>
      <c r="R296" s="35">
        <f>ROUND(J296*H296,2)</f>
        <v>0</v>
      </c>
      <c r="T296" s="161">
        <f>S296*H296</f>
        <v>0</v>
      </c>
      <c r="U296" s="161">
        <v>0</v>
      </c>
      <c r="V296" s="161">
        <f>U296*H296</f>
        <v>0</v>
      </c>
      <c r="W296" s="161">
        <v>0</v>
      </c>
      <c r="X296" s="162">
        <f>W296*H296</f>
        <v>0</v>
      </c>
      <c r="AR296" s="163" t="s">
        <v>282</v>
      </c>
      <c r="AT296" s="163" t="s">
        <v>165</v>
      </c>
      <c r="AU296" s="163" t="s">
        <v>99</v>
      </c>
      <c r="AY296" s="17" t="s">
        <v>162</v>
      </c>
      <c r="BE296" s="94">
        <f>IF(O296="základní",K296,0)</f>
        <v>0</v>
      </c>
      <c r="BF296" s="94">
        <f>IF(O296="snížená",K296,0)</f>
        <v>0</v>
      </c>
      <c r="BG296" s="94">
        <f>IF(O296="zákl. přenesená",K296,0)</f>
        <v>0</v>
      </c>
      <c r="BH296" s="94">
        <f>IF(O296="sníž. přenesená",K296,0)</f>
        <v>0</v>
      </c>
      <c r="BI296" s="94">
        <f>IF(O296="nulová",K296,0)</f>
        <v>0</v>
      </c>
      <c r="BJ296" s="17" t="s">
        <v>88</v>
      </c>
      <c r="BK296" s="94">
        <f>ROUND(P296*H296,2)</f>
        <v>0</v>
      </c>
      <c r="BL296" s="17" t="s">
        <v>282</v>
      </c>
      <c r="BM296" s="163" t="s">
        <v>432</v>
      </c>
    </row>
    <row r="297" spans="2:65" s="1" customFormat="1" ht="19.5">
      <c r="B297" s="36"/>
      <c r="D297" s="164" t="s">
        <v>172</v>
      </c>
      <c r="F297" s="165" t="s">
        <v>433</v>
      </c>
      <c r="I297" s="127"/>
      <c r="J297" s="127"/>
      <c r="M297" s="36"/>
      <c r="N297" s="166"/>
      <c r="X297" s="60"/>
      <c r="AT297" s="17" t="s">
        <v>172</v>
      </c>
      <c r="AU297" s="17" t="s">
        <v>99</v>
      </c>
    </row>
    <row r="298" spans="2:65" s="1" customFormat="1" ht="24.2" customHeight="1">
      <c r="B298" s="36"/>
      <c r="C298" s="153" t="s">
        <v>434</v>
      </c>
      <c r="D298" s="153" t="s">
        <v>165</v>
      </c>
      <c r="E298" s="154" t="s">
        <v>435</v>
      </c>
      <c r="F298" s="155" t="s">
        <v>436</v>
      </c>
      <c r="G298" s="156" t="s">
        <v>437</v>
      </c>
      <c r="H298" s="157">
        <v>5</v>
      </c>
      <c r="I298" s="158"/>
      <c r="J298" s="158"/>
      <c r="K298" s="159">
        <f>ROUND(P298*H298,2)</f>
        <v>0</v>
      </c>
      <c r="L298" s="155" t="s">
        <v>224</v>
      </c>
      <c r="M298" s="36"/>
      <c r="N298" s="160" t="s">
        <v>1</v>
      </c>
      <c r="O298" s="125" t="s">
        <v>47</v>
      </c>
      <c r="P298" s="35">
        <f>I298+J298</f>
        <v>0</v>
      </c>
      <c r="Q298" s="35">
        <f>ROUND(I298*H298,2)</f>
        <v>0</v>
      </c>
      <c r="R298" s="35">
        <f>ROUND(J298*H298,2)</f>
        <v>0</v>
      </c>
      <c r="T298" s="161">
        <f>S298*H298</f>
        <v>0</v>
      </c>
      <c r="U298" s="161">
        <v>2.5000000000000001E-4</v>
      </c>
      <c r="V298" s="161">
        <f>U298*H298</f>
        <v>1.25E-3</v>
      </c>
      <c r="W298" s="161">
        <v>0</v>
      </c>
      <c r="X298" s="162">
        <f>W298*H298</f>
        <v>0</v>
      </c>
      <c r="AR298" s="163" t="s">
        <v>282</v>
      </c>
      <c r="AT298" s="163" t="s">
        <v>165</v>
      </c>
      <c r="AU298" s="163" t="s">
        <v>99</v>
      </c>
      <c r="AY298" s="17" t="s">
        <v>162</v>
      </c>
      <c r="BE298" s="94">
        <f>IF(O298="základní",K298,0)</f>
        <v>0</v>
      </c>
      <c r="BF298" s="94">
        <f>IF(O298="snížená",K298,0)</f>
        <v>0</v>
      </c>
      <c r="BG298" s="94">
        <f>IF(O298="zákl. přenesená",K298,0)</f>
        <v>0</v>
      </c>
      <c r="BH298" s="94">
        <f>IF(O298="sníž. přenesená",K298,0)</f>
        <v>0</v>
      </c>
      <c r="BI298" s="94">
        <f>IF(O298="nulová",K298,0)</f>
        <v>0</v>
      </c>
      <c r="BJ298" s="17" t="s">
        <v>88</v>
      </c>
      <c r="BK298" s="94">
        <f>ROUND(P298*H298,2)</f>
        <v>0</v>
      </c>
      <c r="BL298" s="17" t="s">
        <v>282</v>
      </c>
      <c r="BM298" s="163" t="s">
        <v>438</v>
      </c>
    </row>
    <row r="299" spans="2:65" s="1" customFormat="1" ht="11.25">
      <c r="B299" s="36"/>
      <c r="D299" s="164" t="s">
        <v>172</v>
      </c>
      <c r="F299" s="165" t="s">
        <v>439</v>
      </c>
      <c r="I299" s="127"/>
      <c r="J299" s="127"/>
      <c r="M299" s="36"/>
      <c r="N299" s="166"/>
      <c r="X299" s="60"/>
      <c r="AT299" s="17" t="s">
        <v>172</v>
      </c>
      <c r="AU299" s="17" t="s">
        <v>99</v>
      </c>
    </row>
    <row r="300" spans="2:65" s="1" customFormat="1" ht="24">
      <c r="B300" s="36"/>
      <c r="C300" s="153" t="s">
        <v>440</v>
      </c>
      <c r="D300" s="153" t="s">
        <v>165</v>
      </c>
      <c r="E300" s="154" t="s">
        <v>441</v>
      </c>
      <c r="F300" s="155" t="s">
        <v>442</v>
      </c>
      <c r="G300" s="156" t="s">
        <v>237</v>
      </c>
      <c r="H300" s="157">
        <v>17</v>
      </c>
      <c r="I300" s="158"/>
      <c r="J300" s="158"/>
      <c r="K300" s="159">
        <f>ROUND(P300*H300,2)</f>
        <v>0</v>
      </c>
      <c r="L300" s="155" t="s">
        <v>224</v>
      </c>
      <c r="M300" s="36"/>
      <c r="N300" s="160" t="s">
        <v>1</v>
      </c>
      <c r="O300" s="125" t="s">
        <v>47</v>
      </c>
      <c r="P300" s="35">
        <f>I300+J300</f>
        <v>0</v>
      </c>
      <c r="Q300" s="35">
        <f>ROUND(I300*H300,2)</f>
        <v>0</v>
      </c>
      <c r="R300" s="35">
        <f>ROUND(J300*H300,2)</f>
        <v>0</v>
      </c>
      <c r="T300" s="161">
        <f>S300*H300</f>
        <v>0</v>
      </c>
      <c r="U300" s="161">
        <v>1.7000000000000001E-4</v>
      </c>
      <c r="V300" s="161">
        <f>U300*H300</f>
        <v>2.8900000000000002E-3</v>
      </c>
      <c r="W300" s="161">
        <v>0</v>
      </c>
      <c r="X300" s="162">
        <f>W300*H300</f>
        <v>0</v>
      </c>
      <c r="AR300" s="163" t="s">
        <v>282</v>
      </c>
      <c r="AT300" s="163" t="s">
        <v>165</v>
      </c>
      <c r="AU300" s="163" t="s">
        <v>99</v>
      </c>
      <c r="AY300" s="17" t="s">
        <v>162</v>
      </c>
      <c r="BE300" s="94">
        <f>IF(O300="základní",K300,0)</f>
        <v>0</v>
      </c>
      <c r="BF300" s="94">
        <f>IF(O300="snížená",K300,0)</f>
        <v>0</v>
      </c>
      <c r="BG300" s="94">
        <f>IF(O300="zákl. přenesená",K300,0)</f>
        <v>0</v>
      </c>
      <c r="BH300" s="94">
        <f>IF(O300="sníž. přenesená",K300,0)</f>
        <v>0</v>
      </c>
      <c r="BI300" s="94">
        <f>IF(O300="nulová",K300,0)</f>
        <v>0</v>
      </c>
      <c r="BJ300" s="17" t="s">
        <v>88</v>
      </c>
      <c r="BK300" s="94">
        <f>ROUND(P300*H300,2)</f>
        <v>0</v>
      </c>
      <c r="BL300" s="17" t="s">
        <v>282</v>
      </c>
      <c r="BM300" s="163" t="s">
        <v>443</v>
      </c>
    </row>
    <row r="301" spans="2:65" s="1" customFormat="1" ht="19.5">
      <c r="B301" s="36"/>
      <c r="D301" s="164" t="s">
        <v>172</v>
      </c>
      <c r="F301" s="165" t="s">
        <v>444</v>
      </c>
      <c r="I301" s="127"/>
      <c r="J301" s="127"/>
      <c r="M301" s="36"/>
      <c r="N301" s="166"/>
      <c r="X301" s="60"/>
      <c r="AT301" s="17" t="s">
        <v>172</v>
      </c>
      <c r="AU301" s="17" t="s">
        <v>99</v>
      </c>
    </row>
    <row r="302" spans="2:65" s="1" customFormat="1" ht="24.2" customHeight="1">
      <c r="B302" s="36"/>
      <c r="C302" s="153" t="s">
        <v>445</v>
      </c>
      <c r="D302" s="153" t="s">
        <v>165</v>
      </c>
      <c r="E302" s="154" t="s">
        <v>446</v>
      </c>
      <c r="F302" s="155" t="s">
        <v>447</v>
      </c>
      <c r="G302" s="156" t="s">
        <v>237</v>
      </c>
      <c r="H302" s="157">
        <v>1</v>
      </c>
      <c r="I302" s="158"/>
      <c r="J302" s="158"/>
      <c r="K302" s="159">
        <f>ROUND(P302*H302,2)</f>
        <v>0</v>
      </c>
      <c r="L302" s="155" t="s">
        <v>224</v>
      </c>
      <c r="M302" s="36"/>
      <c r="N302" s="160" t="s">
        <v>1</v>
      </c>
      <c r="O302" s="125" t="s">
        <v>47</v>
      </c>
      <c r="P302" s="35">
        <f>I302+J302</f>
        <v>0</v>
      </c>
      <c r="Q302" s="35">
        <f>ROUND(I302*H302,2)</f>
        <v>0</v>
      </c>
      <c r="R302" s="35">
        <f>ROUND(J302*H302,2)</f>
        <v>0</v>
      </c>
      <c r="T302" s="161">
        <f>S302*H302</f>
        <v>0</v>
      </c>
      <c r="U302" s="161">
        <v>3.5E-4</v>
      </c>
      <c r="V302" s="161">
        <f>U302*H302</f>
        <v>3.5E-4</v>
      </c>
      <c r="W302" s="161">
        <v>0</v>
      </c>
      <c r="X302" s="162">
        <f>W302*H302</f>
        <v>0</v>
      </c>
      <c r="AR302" s="163" t="s">
        <v>282</v>
      </c>
      <c r="AT302" s="163" t="s">
        <v>165</v>
      </c>
      <c r="AU302" s="163" t="s">
        <v>99</v>
      </c>
      <c r="AY302" s="17" t="s">
        <v>162</v>
      </c>
      <c r="BE302" s="94">
        <f>IF(O302="základní",K302,0)</f>
        <v>0</v>
      </c>
      <c r="BF302" s="94">
        <f>IF(O302="snížená",K302,0)</f>
        <v>0</v>
      </c>
      <c r="BG302" s="94">
        <f>IF(O302="zákl. přenesená",K302,0)</f>
        <v>0</v>
      </c>
      <c r="BH302" s="94">
        <f>IF(O302="sníž. přenesená",K302,0)</f>
        <v>0</v>
      </c>
      <c r="BI302" s="94">
        <f>IF(O302="nulová",K302,0)</f>
        <v>0</v>
      </c>
      <c r="BJ302" s="17" t="s">
        <v>88</v>
      </c>
      <c r="BK302" s="94">
        <f>ROUND(P302*H302,2)</f>
        <v>0</v>
      </c>
      <c r="BL302" s="17" t="s">
        <v>282</v>
      </c>
      <c r="BM302" s="163" t="s">
        <v>448</v>
      </c>
    </row>
    <row r="303" spans="2:65" s="1" customFormat="1" ht="11.25">
      <c r="B303" s="36"/>
      <c r="D303" s="164" t="s">
        <v>172</v>
      </c>
      <c r="F303" s="165" t="s">
        <v>449</v>
      </c>
      <c r="I303" s="127"/>
      <c r="J303" s="127"/>
      <c r="M303" s="36"/>
      <c r="N303" s="166"/>
      <c r="X303" s="60"/>
      <c r="AT303" s="17" t="s">
        <v>172</v>
      </c>
      <c r="AU303" s="17" t="s">
        <v>99</v>
      </c>
    </row>
    <row r="304" spans="2:65" s="1" customFormat="1" ht="24">
      <c r="B304" s="36"/>
      <c r="C304" s="153" t="s">
        <v>450</v>
      </c>
      <c r="D304" s="153" t="s">
        <v>165</v>
      </c>
      <c r="E304" s="154" t="s">
        <v>451</v>
      </c>
      <c r="F304" s="155" t="s">
        <v>452</v>
      </c>
      <c r="G304" s="156" t="s">
        <v>237</v>
      </c>
      <c r="H304" s="157">
        <v>4</v>
      </c>
      <c r="I304" s="158"/>
      <c r="J304" s="158"/>
      <c r="K304" s="159">
        <f>ROUND(P304*H304,2)</f>
        <v>0</v>
      </c>
      <c r="L304" s="155" t="s">
        <v>224</v>
      </c>
      <c r="M304" s="36"/>
      <c r="N304" s="160" t="s">
        <v>1</v>
      </c>
      <c r="O304" s="125" t="s">
        <v>47</v>
      </c>
      <c r="P304" s="35">
        <f>I304+J304</f>
        <v>0</v>
      </c>
      <c r="Q304" s="35">
        <f>ROUND(I304*H304,2)</f>
        <v>0</v>
      </c>
      <c r="R304" s="35">
        <f>ROUND(J304*H304,2)</f>
        <v>0</v>
      </c>
      <c r="T304" s="161">
        <f>S304*H304</f>
        <v>0</v>
      </c>
      <c r="U304" s="161">
        <v>2.0000000000000002E-5</v>
      </c>
      <c r="V304" s="161">
        <f>U304*H304</f>
        <v>8.0000000000000007E-5</v>
      </c>
      <c r="W304" s="161">
        <v>0</v>
      </c>
      <c r="X304" s="162">
        <f>W304*H304</f>
        <v>0</v>
      </c>
      <c r="AR304" s="163" t="s">
        <v>282</v>
      </c>
      <c r="AT304" s="163" t="s">
        <v>165</v>
      </c>
      <c r="AU304" s="163" t="s">
        <v>99</v>
      </c>
      <c r="AY304" s="17" t="s">
        <v>162</v>
      </c>
      <c r="BE304" s="94">
        <f>IF(O304="základní",K304,0)</f>
        <v>0</v>
      </c>
      <c r="BF304" s="94">
        <f>IF(O304="snížená",K304,0)</f>
        <v>0</v>
      </c>
      <c r="BG304" s="94">
        <f>IF(O304="zákl. přenesená",K304,0)</f>
        <v>0</v>
      </c>
      <c r="BH304" s="94">
        <f>IF(O304="sníž. přenesená",K304,0)</f>
        <v>0</v>
      </c>
      <c r="BI304" s="94">
        <f>IF(O304="nulová",K304,0)</f>
        <v>0</v>
      </c>
      <c r="BJ304" s="17" t="s">
        <v>88</v>
      </c>
      <c r="BK304" s="94">
        <f>ROUND(P304*H304,2)</f>
        <v>0</v>
      </c>
      <c r="BL304" s="17" t="s">
        <v>282</v>
      </c>
      <c r="BM304" s="163" t="s">
        <v>453</v>
      </c>
    </row>
    <row r="305" spans="2:65" s="1" customFormat="1" ht="19.5">
      <c r="B305" s="36"/>
      <c r="D305" s="164" t="s">
        <v>172</v>
      </c>
      <c r="F305" s="165" t="s">
        <v>454</v>
      </c>
      <c r="I305" s="127"/>
      <c r="J305" s="127"/>
      <c r="M305" s="36"/>
      <c r="N305" s="166"/>
      <c r="X305" s="60"/>
      <c r="AT305" s="17" t="s">
        <v>172</v>
      </c>
      <c r="AU305" s="17" t="s">
        <v>99</v>
      </c>
    </row>
    <row r="306" spans="2:65" s="13" customFormat="1" ht="11.25">
      <c r="B306" s="173"/>
      <c r="D306" s="164" t="s">
        <v>174</v>
      </c>
      <c r="E306" s="174" t="s">
        <v>1</v>
      </c>
      <c r="F306" s="175" t="s">
        <v>170</v>
      </c>
      <c r="H306" s="176">
        <v>4</v>
      </c>
      <c r="I306" s="177"/>
      <c r="J306" s="177"/>
      <c r="M306" s="173"/>
      <c r="N306" s="178"/>
      <c r="X306" s="179"/>
      <c r="AT306" s="174" t="s">
        <v>174</v>
      </c>
      <c r="AU306" s="174" t="s">
        <v>99</v>
      </c>
      <c r="AV306" s="13" t="s">
        <v>99</v>
      </c>
      <c r="AW306" s="13" t="s">
        <v>5</v>
      </c>
      <c r="AX306" s="13" t="s">
        <v>88</v>
      </c>
      <c r="AY306" s="174" t="s">
        <v>162</v>
      </c>
    </row>
    <row r="307" spans="2:65" s="1" customFormat="1" ht="24.2" customHeight="1">
      <c r="B307" s="36"/>
      <c r="C307" s="187" t="s">
        <v>455</v>
      </c>
      <c r="D307" s="187" t="s">
        <v>241</v>
      </c>
      <c r="E307" s="188" t="s">
        <v>456</v>
      </c>
      <c r="F307" s="189" t="s">
        <v>457</v>
      </c>
      <c r="G307" s="190" t="s">
        <v>237</v>
      </c>
      <c r="H307" s="191">
        <v>4</v>
      </c>
      <c r="I307" s="192"/>
      <c r="J307" s="193"/>
      <c r="K307" s="194">
        <f>ROUND(P307*H307,2)</f>
        <v>0</v>
      </c>
      <c r="L307" s="189" t="s">
        <v>224</v>
      </c>
      <c r="M307" s="195"/>
      <c r="N307" s="196" t="s">
        <v>1</v>
      </c>
      <c r="O307" s="125" t="s">
        <v>47</v>
      </c>
      <c r="P307" s="35">
        <f>I307+J307</f>
        <v>0</v>
      </c>
      <c r="Q307" s="35">
        <f>ROUND(I307*H307,2)</f>
        <v>0</v>
      </c>
      <c r="R307" s="35">
        <f>ROUND(J307*H307,2)</f>
        <v>0</v>
      </c>
      <c r="T307" s="161">
        <f>S307*H307</f>
        <v>0</v>
      </c>
      <c r="U307" s="161">
        <v>1.5E-3</v>
      </c>
      <c r="V307" s="161">
        <f>U307*H307</f>
        <v>6.0000000000000001E-3</v>
      </c>
      <c r="W307" s="161">
        <v>0</v>
      </c>
      <c r="X307" s="162">
        <f>W307*H307</f>
        <v>0</v>
      </c>
      <c r="AR307" s="163" t="s">
        <v>377</v>
      </c>
      <c r="AT307" s="163" t="s">
        <v>241</v>
      </c>
      <c r="AU307" s="163" t="s">
        <v>99</v>
      </c>
      <c r="AY307" s="17" t="s">
        <v>162</v>
      </c>
      <c r="BE307" s="94">
        <f>IF(O307="základní",K307,0)</f>
        <v>0</v>
      </c>
      <c r="BF307" s="94">
        <f>IF(O307="snížená",K307,0)</f>
        <v>0</v>
      </c>
      <c r="BG307" s="94">
        <f>IF(O307="zákl. přenesená",K307,0)</f>
        <v>0</v>
      </c>
      <c r="BH307" s="94">
        <f>IF(O307="sníž. přenesená",K307,0)</f>
        <v>0</v>
      </c>
      <c r="BI307" s="94">
        <f>IF(O307="nulová",K307,0)</f>
        <v>0</v>
      </c>
      <c r="BJ307" s="17" t="s">
        <v>88</v>
      </c>
      <c r="BK307" s="94">
        <f>ROUND(P307*H307,2)</f>
        <v>0</v>
      </c>
      <c r="BL307" s="17" t="s">
        <v>282</v>
      </c>
      <c r="BM307" s="163" t="s">
        <v>458</v>
      </c>
    </row>
    <row r="308" spans="2:65" s="1" customFormat="1" ht="11.25">
      <c r="B308" s="36"/>
      <c r="D308" s="164" t="s">
        <v>172</v>
      </c>
      <c r="F308" s="165" t="s">
        <v>459</v>
      </c>
      <c r="I308" s="127"/>
      <c r="J308" s="127"/>
      <c r="M308" s="36"/>
      <c r="N308" s="166"/>
      <c r="X308" s="60"/>
      <c r="AT308" s="17" t="s">
        <v>172</v>
      </c>
      <c r="AU308" s="17" t="s">
        <v>99</v>
      </c>
    </row>
    <row r="309" spans="2:65" s="1" customFormat="1" ht="24">
      <c r="B309" s="36"/>
      <c r="C309" s="153" t="s">
        <v>460</v>
      </c>
      <c r="D309" s="153" t="s">
        <v>165</v>
      </c>
      <c r="E309" s="154" t="s">
        <v>461</v>
      </c>
      <c r="F309" s="155" t="s">
        <v>462</v>
      </c>
      <c r="G309" s="156" t="s">
        <v>179</v>
      </c>
      <c r="H309" s="157">
        <v>40.716000000000001</v>
      </c>
      <c r="I309" s="158"/>
      <c r="J309" s="158"/>
      <c r="K309" s="159">
        <f>ROUND(P309*H309,2)</f>
        <v>0</v>
      </c>
      <c r="L309" s="155" t="s">
        <v>224</v>
      </c>
      <c r="M309" s="36"/>
      <c r="N309" s="160" t="s">
        <v>1</v>
      </c>
      <c r="O309" s="125" t="s">
        <v>47</v>
      </c>
      <c r="P309" s="35">
        <f>I309+J309</f>
        <v>0</v>
      </c>
      <c r="Q309" s="35">
        <f>ROUND(I309*H309,2)</f>
        <v>0</v>
      </c>
      <c r="R309" s="35">
        <f>ROUND(J309*H309,2)</f>
        <v>0</v>
      </c>
      <c r="T309" s="161">
        <f>S309*H309</f>
        <v>0</v>
      </c>
      <c r="U309" s="161">
        <v>1.0000000000000001E-5</v>
      </c>
      <c r="V309" s="161">
        <f>U309*H309</f>
        <v>4.0716000000000005E-4</v>
      </c>
      <c r="W309" s="161">
        <v>0</v>
      </c>
      <c r="X309" s="162">
        <f>W309*H309</f>
        <v>0</v>
      </c>
      <c r="AR309" s="163" t="s">
        <v>282</v>
      </c>
      <c r="AT309" s="163" t="s">
        <v>165</v>
      </c>
      <c r="AU309" s="163" t="s">
        <v>99</v>
      </c>
      <c r="AY309" s="17" t="s">
        <v>162</v>
      </c>
      <c r="BE309" s="94">
        <f>IF(O309="základní",K309,0)</f>
        <v>0</v>
      </c>
      <c r="BF309" s="94">
        <f>IF(O309="snížená",K309,0)</f>
        <v>0</v>
      </c>
      <c r="BG309" s="94">
        <f>IF(O309="zákl. přenesená",K309,0)</f>
        <v>0</v>
      </c>
      <c r="BH309" s="94">
        <f>IF(O309="sníž. přenesená",K309,0)</f>
        <v>0</v>
      </c>
      <c r="BI309" s="94">
        <f>IF(O309="nulová",K309,0)</f>
        <v>0</v>
      </c>
      <c r="BJ309" s="17" t="s">
        <v>88</v>
      </c>
      <c r="BK309" s="94">
        <f>ROUND(P309*H309,2)</f>
        <v>0</v>
      </c>
      <c r="BL309" s="17" t="s">
        <v>282</v>
      </c>
      <c r="BM309" s="163" t="s">
        <v>463</v>
      </c>
    </row>
    <row r="310" spans="2:65" s="1" customFormat="1" ht="19.5">
      <c r="B310" s="36"/>
      <c r="D310" s="164" t="s">
        <v>172</v>
      </c>
      <c r="F310" s="165" t="s">
        <v>464</v>
      </c>
      <c r="I310" s="127"/>
      <c r="J310" s="127"/>
      <c r="M310" s="36"/>
      <c r="N310" s="166"/>
      <c r="X310" s="60"/>
      <c r="AT310" s="17" t="s">
        <v>172</v>
      </c>
      <c r="AU310" s="17" t="s">
        <v>99</v>
      </c>
    </row>
    <row r="311" spans="2:65" s="1" customFormat="1" ht="24.2" customHeight="1">
      <c r="B311" s="36"/>
      <c r="C311" s="153" t="s">
        <v>465</v>
      </c>
      <c r="D311" s="153" t="s">
        <v>165</v>
      </c>
      <c r="E311" s="154" t="s">
        <v>466</v>
      </c>
      <c r="F311" s="155" t="s">
        <v>467</v>
      </c>
      <c r="G311" s="156" t="s">
        <v>298</v>
      </c>
      <c r="H311" s="157">
        <v>3.9E-2</v>
      </c>
      <c r="I311" s="158"/>
      <c r="J311" s="158"/>
      <c r="K311" s="159">
        <f>ROUND(P311*H311,2)</f>
        <v>0</v>
      </c>
      <c r="L311" s="155" t="s">
        <v>224</v>
      </c>
      <c r="M311" s="36"/>
      <c r="N311" s="160" t="s">
        <v>1</v>
      </c>
      <c r="O311" s="125" t="s">
        <v>47</v>
      </c>
      <c r="P311" s="35">
        <f>I311+J311</f>
        <v>0</v>
      </c>
      <c r="Q311" s="35">
        <f>ROUND(I311*H311,2)</f>
        <v>0</v>
      </c>
      <c r="R311" s="35">
        <f>ROUND(J311*H311,2)</f>
        <v>0</v>
      </c>
      <c r="T311" s="161">
        <f>S311*H311</f>
        <v>0</v>
      </c>
      <c r="U311" s="161">
        <v>0</v>
      </c>
      <c r="V311" s="161">
        <f>U311*H311</f>
        <v>0</v>
      </c>
      <c r="W311" s="161">
        <v>0</v>
      </c>
      <c r="X311" s="162">
        <f>W311*H311</f>
        <v>0</v>
      </c>
      <c r="AR311" s="163" t="s">
        <v>282</v>
      </c>
      <c r="AT311" s="163" t="s">
        <v>165</v>
      </c>
      <c r="AU311" s="163" t="s">
        <v>99</v>
      </c>
      <c r="AY311" s="17" t="s">
        <v>162</v>
      </c>
      <c r="BE311" s="94">
        <f>IF(O311="základní",K311,0)</f>
        <v>0</v>
      </c>
      <c r="BF311" s="94">
        <f>IF(O311="snížená",K311,0)</f>
        <v>0</v>
      </c>
      <c r="BG311" s="94">
        <f>IF(O311="zákl. přenesená",K311,0)</f>
        <v>0</v>
      </c>
      <c r="BH311" s="94">
        <f>IF(O311="sníž. přenesená",K311,0)</f>
        <v>0</v>
      </c>
      <c r="BI311" s="94">
        <f>IF(O311="nulová",K311,0)</f>
        <v>0</v>
      </c>
      <c r="BJ311" s="17" t="s">
        <v>88</v>
      </c>
      <c r="BK311" s="94">
        <f>ROUND(P311*H311,2)</f>
        <v>0</v>
      </c>
      <c r="BL311" s="17" t="s">
        <v>282</v>
      </c>
      <c r="BM311" s="163" t="s">
        <v>468</v>
      </c>
    </row>
    <row r="312" spans="2:65" s="1" customFormat="1" ht="29.25">
      <c r="B312" s="36"/>
      <c r="D312" s="164" t="s">
        <v>172</v>
      </c>
      <c r="F312" s="165" t="s">
        <v>469</v>
      </c>
      <c r="I312" s="127"/>
      <c r="J312" s="127"/>
      <c r="M312" s="36"/>
      <c r="N312" s="166"/>
      <c r="X312" s="60"/>
      <c r="AT312" s="17" t="s">
        <v>172</v>
      </c>
      <c r="AU312" s="17" t="s">
        <v>99</v>
      </c>
    </row>
    <row r="313" spans="2:65" s="1" customFormat="1" ht="24.2" customHeight="1">
      <c r="B313" s="36"/>
      <c r="C313" s="153" t="s">
        <v>470</v>
      </c>
      <c r="D313" s="153" t="s">
        <v>165</v>
      </c>
      <c r="E313" s="154" t="s">
        <v>471</v>
      </c>
      <c r="F313" s="155" t="s">
        <v>472</v>
      </c>
      <c r="G313" s="156" t="s">
        <v>298</v>
      </c>
      <c r="H313" s="157">
        <v>3.9E-2</v>
      </c>
      <c r="I313" s="158"/>
      <c r="J313" s="158"/>
      <c r="K313" s="159">
        <f>ROUND(P313*H313,2)</f>
        <v>0</v>
      </c>
      <c r="L313" s="155" t="s">
        <v>224</v>
      </c>
      <c r="M313" s="36"/>
      <c r="N313" s="160" t="s">
        <v>1</v>
      </c>
      <c r="O313" s="125" t="s">
        <v>47</v>
      </c>
      <c r="P313" s="35">
        <f>I313+J313</f>
        <v>0</v>
      </c>
      <c r="Q313" s="35">
        <f>ROUND(I313*H313,2)</f>
        <v>0</v>
      </c>
      <c r="R313" s="35">
        <f>ROUND(J313*H313,2)</f>
        <v>0</v>
      </c>
      <c r="T313" s="161">
        <f>S313*H313</f>
        <v>0</v>
      </c>
      <c r="U313" s="161">
        <v>0</v>
      </c>
      <c r="V313" s="161">
        <f>U313*H313</f>
        <v>0</v>
      </c>
      <c r="W313" s="161">
        <v>0</v>
      </c>
      <c r="X313" s="162">
        <f>W313*H313</f>
        <v>0</v>
      </c>
      <c r="AR313" s="163" t="s">
        <v>282</v>
      </c>
      <c r="AT313" s="163" t="s">
        <v>165</v>
      </c>
      <c r="AU313" s="163" t="s">
        <v>99</v>
      </c>
      <c r="AY313" s="17" t="s">
        <v>162</v>
      </c>
      <c r="BE313" s="94">
        <f>IF(O313="základní",K313,0)</f>
        <v>0</v>
      </c>
      <c r="BF313" s="94">
        <f>IF(O313="snížená",K313,0)</f>
        <v>0</v>
      </c>
      <c r="BG313" s="94">
        <f>IF(O313="zákl. přenesená",K313,0)</f>
        <v>0</v>
      </c>
      <c r="BH313" s="94">
        <f>IF(O313="sníž. přenesená",K313,0)</f>
        <v>0</v>
      </c>
      <c r="BI313" s="94">
        <f>IF(O313="nulová",K313,0)</f>
        <v>0</v>
      </c>
      <c r="BJ313" s="17" t="s">
        <v>88</v>
      </c>
      <c r="BK313" s="94">
        <f>ROUND(P313*H313,2)</f>
        <v>0</v>
      </c>
      <c r="BL313" s="17" t="s">
        <v>282</v>
      </c>
      <c r="BM313" s="163" t="s">
        <v>473</v>
      </c>
    </row>
    <row r="314" spans="2:65" s="1" customFormat="1" ht="29.25">
      <c r="B314" s="36"/>
      <c r="D314" s="164" t="s">
        <v>172</v>
      </c>
      <c r="F314" s="165" t="s">
        <v>474</v>
      </c>
      <c r="I314" s="127"/>
      <c r="J314" s="127"/>
      <c r="M314" s="36"/>
      <c r="N314" s="166"/>
      <c r="X314" s="60"/>
      <c r="AT314" s="17" t="s">
        <v>172</v>
      </c>
      <c r="AU314" s="17" t="s">
        <v>99</v>
      </c>
    </row>
    <row r="315" spans="2:65" s="11" customFormat="1" ht="22.9" customHeight="1">
      <c r="B315" s="140"/>
      <c r="D315" s="141" t="s">
        <v>83</v>
      </c>
      <c r="E315" s="151" t="s">
        <v>475</v>
      </c>
      <c r="F315" s="151" t="s">
        <v>476</v>
      </c>
      <c r="I315" s="143"/>
      <c r="J315" s="143"/>
      <c r="K315" s="152">
        <f>BK315</f>
        <v>0</v>
      </c>
      <c r="M315" s="140"/>
      <c r="N315" s="145"/>
      <c r="Q315" s="146">
        <f>SUM(Q316:Q353)</f>
        <v>0</v>
      </c>
      <c r="R315" s="146">
        <f>SUM(R316:R353)</f>
        <v>0</v>
      </c>
      <c r="T315" s="147">
        <f>SUM(T316:T353)</f>
        <v>0</v>
      </c>
      <c r="V315" s="147">
        <f>SUM(V316:V353)</f>
        <v>0.17377999999999999</v>
      </c>
      <c r="X315" s="148">
        <f>SUM(X316:X353)</f>
        <v>0.22506000000000001</v>
      </c>
      <c r="AR315" s="141" t="s">
        <v>99</v>
      </c>
      <c r="AT315" s="149" t="s">
        <v>83</v>
      </c>
      <c r="AU315" s="149" t="s">
        <v>88</v>
      </c>
      <c r="AY315" s="141" t="s">
        <v>162</v>
      </c>
      <c r="BK315" s="150">
        <f>SUM(BK316:BK353)</f>
        <v>0</v>
      </c>
    </row>
    <row r="316" spans="2:65" s="1" customFormat="1" ht="24.2" customHeight="1">
      <c r="B316" s="36"/>
      <c r="C316" s="153" t="s">
        <v>477</v>
      </c>
      <c r="D316" s="153" t="s">
        <v>165</v>
      </c>
      <c r="E316" s="154" t="s">
        <v>478</v>
      </c>
      <c r="F316" s="155" t="s">
        <v>479</v>
      </c>
      <c r="G316" s="156" t="s">
        <v>480</v>
      </c>
      <c r="H316" s="157">
        <v>1</v>
      </c>
      <c r="I316" s="158"/>
      <c r="J316" s="158"/>
      <c r="K316" s="159">
        <f>ROUND(P316*H316,2)</f>
        <v>0</v>
      </c>
      <c r="L316" s="155" t="s">
        <v>169</v>
      </c>
      <c r="M316" s="36"/>
      <c r="N316" s="160" t="s">
        <v>1</v>
      </c>
      <c r="O316" s="125" t="s">
        <v>47</v>
      </c>
      <c r="P316" s="35">
        <f>I316+J316</f>
        <v>0</v>
      </c>
      <c r="Q316" s="35">
        <f>ROUND(I316*H316,2)</f>
        <v>0</v>
      </c>
      <c r="R316" s="35">
        <f>ROUND(J316*H316,2)</f>
        <v>0</v>
      </c>
      <c r="T316" s="161">
        <f>S316*H316</f>
        <v>0</v>
      </c>
      <c r="U316" s="161">
        <v>1.8079999999999999E-2</v>
      </c>
      <c r="V316" s="161">
        <f>U316*H316</f>
        <v>1.8079999999999999E-2</v>
      </c>
      <c r="W316" s="161">
        <v>0</v>
      </c>
      <c r="X316" s="162">
        <f>W316*H316</f>
        <v>0</v>
      </c>
      <c r="AR316" s="163" t="s">
        <v>282</v>
      </c>
      <c r="AT316" s="163" t="s">
        <v>165</v>
      </c>
      <c r="AU316" s="163" t="s">
        <v>99</v>
      </c>
      <c r="AY316" s="17" t="s">
        <v>162</v>
      </c>
      <c r="BE316" s="94">
        <f>IF(O316="základní",K316,0)</f>
        <v>0</v>
      </c>
      <c r="BF316" s="94">
        <f>IF(O316="snížená",K316,0)</f>
        <v>0</v>
      </c>
      <c r="BG316" s="94">
        <f>IF(O316="zákl. přenesená",K316,0)</f>
        <v>0</v>
      </c>
      <c r="BH316" s="94">
        <f>IF(O316="sníž. přenesená",K316,0)</f>
        <v>0</v>
      </c>
      <c r="BI316" s="94">
        <f>IF(O316="nulová",K316,0)</f>
        <v>0</v>
      </c>
      <c r="BJ316" s="17" t="s">
        <v>88</v>
      </c>
      <c r="BK316" s="94">
        <f>ROUND(P316*H316,2)</f>
        <v>0</v>
      </c>
      <c r="BL316" s="17" t="s">
        <v>282</v>
      </c>
      <c r="BM316" s="163" t="s">
        <v>481</v>
      </c>
    </row>
    <row r="317" spans="2:65" s="1" customFormat="1" ht="11.25">
      <c r="B317" s="36"/>
      <c r="D317" s="164" t="s">
        <v>172</v>
      </c>
      <c r="F317" s="165" t="s">
        <v>482</v>
      </c>
      <c r="I317" s="127"/>
      <c r="J317" s="127"/>
      <c r="M317" s="36"/>
      <c r="N317" s="166"/>
      <c r="X317" s="60"/>
      <c r="AT317" s="17" t="s">
        <v>172</v>
      </c>
      <c r="AU317" s="17" t="s">
        <v>99</v>
      </c>
    </row>
    <row r="318" spans="2:65" s="1" customFormat="1" ht="24.2" customHeight="1">
      <c r="B318" s="36"/>
      <c r="C318" s="153" t="s">
        <v>483</v>
      </c>
      <c r="D318" s="153" t="s">
        <v>165</v>
      </c>
      <c r="E318" s="154" t="s">
        <v>484</v>
      </c>
      <c r="F318" s="155" t="s">
        <v>485</v>
      </c>
      <c r="G318" s="156" t="s">
        <v>480</v>
      </c>
      <c r="H318" s="157">
        <v>3</v>
      </c>
      <c r="I318" s="158"/>
      <c r="J318" s="158"/>
      <c r="K318" s="159">
        <f>ROUND(P318*H318,2)</f>
        <v>0</v>
      </c>
      <c r="L318" s="155" t="s">
        <v>169</v>
      </c>
      <c r="M318" s="36"/>
      <c r="N318" s="160" t="s">
        <v>1</v>
      </c>
      <c r="O318" s="125" t="s">
        <v>47</v>
      </c>
      <c r="P318" s="35">
        <f>I318+J318</f>
        <v>0</v>
      </c>
      <c r="Q318" s="35">
        <f>ROUND(I318*H318,2)</f>
        <v>0</v>
      </c>
      <c r="R318" s="35">
        <f>ROUND(J318*H318,2)</f>
        <v>0</v>
      </c>
      <c r="T318" s="161">
        <f>S318*H318</f>
        <v>0</v>
      </c>
      <c r="U318" s="161">
        <v>0</v>
      </c>
      <c r="V318" s="161">
        <f>U318*H318</f>
        <v>0</v>
      </c>
      <c r="W318" s="161">
        <v>1.107E-2</v>
      </c>
      <c r="X318" s="162">
        <f>W318*H318</f>
        <v>3.3210000000000003E-2</v>
      </c>
      <c r="AR318" s="163" t="s">
        <v>282</v>
      </c>
      <c r="AT318" s="163" t="s">
        <v>165</v>
      </c>
      <c r="AU318" s="163" t="s">
        <v>99</v>
      </c>
      <c r="AY318" s="17" t="s">
        <v>162</v>
      </c>
      <c r="BE318" s="94">
        <f>IF(O318="základní",K318,0)</f>
        <v>0</v>
      </c>
      <c r="BF318" s="94">
        <f>IF(O318="snížená",K318,0)</f>
        <v>0</v>
      </c>
      <c r="BG318" s="94">
        <f>IF(O318="zákl. přenesená",K318,0)</f>
        <v>0</v>
      </c>
      <c r="BH318" s="94">
        <f>IF(O318="sníž. přenesená",K318,0)</f>
        <v>0</v>
      </c>
      <c r="BI318" s="94">
        <f>IF(O318="nulová",K318,0)</f>
        <v>0</v>
      </c>
      <c r="BJ318" s="17" t="s">
        <v>88</v>
      </c>
      <c r="BK318" s="94">
        <f>ROUND(P318*H318,2)</f>
        <v>0</v>
      </c>
      <c r="BL318" s="17" t="s">
        <v>282</v>
      </c>
      <c r="BM318" s="163" t="s">
        <v>486</v>
      </c>
    </row>
    <row r="319" spans="2:65" s="1" customFormat="1" ht="11.25">
      <c r="B319" s="36"/>
      <c r="D319" s="164" t="s">
        <v>172</v>
      </c>
      <c r="F319" s="165" t="s">
        <v>487</v>
      </c>
      <c r="I319" s="127"/>
      <c r="J319" s="127"/>
      <c r="M319" s="36"/>
      <c r="N319" s="166"/>
      <c r="X319" s="60"/>
      <c r="AT319" s="17" t="s">
        <v>172</v>
      </c>
      <c r="AU319" s="17" t="s">
        <v>99</v>
      </c>
    </row>
    <row r="320" spans="2:65" s="1" customFormat="1" ht="24.2" customHeight="1">
      <c r="B320" s="36"/>
      <c r="C320" s="153" t="s">
        <v>488</v>
      </c>
      <c r="D320" s="153" t="s">
        <v>165</v>
      </c>
      <c r="E320" s="154" t="s">
        <v>489</v>
      </c>
      <c r="F320" s="155" t="s">
        <v>490</v>
      </c>
      <c r="G320" s="156" t="s">
        <v>237</v>
      </c>
      <c r="H320" s="157">
        <v>3</v>
      </c>
      <c r="I320" s="158"/>
      <c r="J320" s="158"/>
      <c r="K320" s="159">
        <f>ROUND(P320*H320,2)</f>
        <v>0</v>
      </c>
      <c r="L320" s="155" t="s">
        <v>169</v>
      </c>
      <c r="M320" s="36"/>
      <c r="N320" s="160" t="s">
        <v>1</v>
      </c>
      <c r="O320" s="125" t="s">
        <v>47</v>
      </c>
      <c r="P320" s="35">
        <f>I320+J320</f>
        <v>0</v>
      </c>
      <c r="Q320" s="35">
        <f>ROUND(I320*H320,2)</f>
        <v>0</v>
      </c>
      <c r="R320" s="35">
        <f>ROUND(J320*H320,2)</f>
        <v>0</v>
      </c>
      <c r="T320" s="161">
        <f>S320*H320</f>
        <v>0</v>
      </c>
      <c r="U320" s="161">
        <v>6.8999999999999997E-4</v>
      </c>
      <c r="V320" s="161">
        <f>U320*H320</f>
        <v>2.0699999999999998E-3</v>
      </c>
      <c r="W320" s="161">
        <v>0</v>
      </c>
      <c r="X320" s="162">
        <f>W320*H320</f>
        <v>0</v>
      </c>
      <c r="AR320" s="163" t="s">
        <v>282</v>
      </c>
      <c r="AT320" s="163" t="s">
        <v>165</v>
      </c>
      <c r="AU320" s="163" t="s">
        <v>99</v>
      </c>
      <c r="AY320" s="17" t="s">
        <v>162</v>
      </c>
      <c r="BE320" s="94">
        <f>IF(O320="základní",K320,0)</f>
        <v>0</v>
      </c>
      <c r="BF320" s="94">
        <f>IF(O320="snížená",K320,0)</f>
        <v>0</v>
      </c>
      <c r="BG320" s="94">
        <f>IF(O320="zákl. přenesená",K320,0)</f>
        <v>0</v>
      </c>
      <c r="BH320" s="94">
        <f>IF(O320="sníž. přenesená",K320,0)</f>
        <v>0</v>
      </c>
      <c r="BI320" s="94">
        <f>IF(O320="nulová",K320,0)</f>
        <v>0</v>
      </c>
      <c r="BJ320" s="17" t="s">
        <v>88</v>
      </c>
      <c r="BK320" s="94">
        <f>ROUND(P320*H320,2)</f>
        <v>0</v>
      </c>
      <c r="BL320" s="17" t="s">
        <v>282</v>
      </c>
      <c r="BM320" s="163" t="s">
        <v>491</v>
      </c>
    </row>
    <row r="321" spans="2:65" s="1" customFormat="1" ht="11.25">
      <c r="B321" s="36"/>
      <c r="D321" s="164" t="s">
        <v>172</v>
      </c>
      <c r="F321" s="165" t="s">
        <v>492</v>
      </c>
      <c r="I321" s="127"/>
      <c r="J321" s="127"/>
      <c r="M321" s="36"/>
      <c r="N321" s="166"/>
      <c r="X321" s="60"/>
      <c r="AT321" s="17" t="s">
        <v>172</v>
      </c>
      <c r="AU321" s="17" t="s">
        <v>99</v>
      </c>
    </row>
    <row r="322" spans="2:65" s="1" customFormat="1" ht="16.5" customHeight="1">
      <c r="B322" s="36"/>
      <c r="C322" s="187" t="s">
        <v>493</v>
      </c>
      <c r="D322" s="187" t="s">
        <v>241</v>
      </c>
      <c r="E322" s="188" t="s">
        <v>494</v>
      </c>
      <c r="F322" s="189" t="s">
        <v>495</v>
      </c>
      <c r="G322" s="190" t="s">
        <v>237</v>
      </c>
      <c r="H322" s="191">
        <v>3</v>
      </c>
      <c r="I322" s="192"/>
      <c r="J322" s="193"/>
      <c r="K322" s="194">
        <f>ROUND(P322*H322,2)</f>
        <v>0</v>
      </c>
      <c r="L322" s="189" t="s">
        <v>1</v>
      </c>
      <c r="M322" s="195"/>
      <c r="N322" s="196" t="s">
        <v>1</v>
      </c>
      <c r="O322" s="125" t="s">
        <v>47</v>
      </c>
      <c r="P322" s="35">
        <f>I322+J322</f>
        <v>0</v>
      </c>
      <c r="Q322" s="35">
        <f>ROUND(I322*H322,2)</f>
        <v>0</v>
      </c>
      <c r="R322" s="35">
        <f>ROUND(J322*H322,2)</f>
        <v>0</v>
      </c>
      <c r="T322" s="161">
        <f>S322*H322</f>
        <v>0</v>
      </c>
      <c r="U322" s="161">
        <v>0</v>
      </c>
      <c r="V322" s="161">
        <f>U322*H322</f>
        <v>0</v>
      </c>
      <c r="W322" s="161">
        <v>0</v>
      </c>
      <c r="X322" s="162">
        <f>W322*H322</f>
        <v>0</v>
      </c>
      <c r="AR322" s="163" t="s">
        <v>377</v>
      </c>
      <c r="AT322" s="163" t="s">
        <v>241</v>
      </c>
      <c r="AU322" s="163" t="s">
        <v>99</v>
      </c>
      <c r="AY322" s="17" t="s">
        <v>162</v>
      </c>
      <c r="BE322" s="94">
        <f>IF(O322="základní",K322,0)</f>
        <v>0</v>
      </c>
      <c r="BF322" s="94">
        <f>IF(O322="snížená",K322,0)</f>
        <v>0</v>
      </c>
      <c r="BG322" s="94">
        <f>IF(O322="zákl. přenesená",K322,0)</f>
        <v>0</v>
      </c>
      <c r="BH322" s="94">
        <f>IF(O322="sníž. přenesená",K322,0)</f>
        <v>0</v>
      </c>
      <c r="BI322" s="94">
        <f>IF(O322="nulová",K322,0)</f>
        <v>0</v>
      </c>
      <c r="BJ322" s="17" t="s">
        <v>88</v>
      </c>
      <c r="BK322" s="94">
        <f>ROUND(P322*H322,2)</f>
        <v>0</v>
      </c>
      <c r="BL322" s="17" t="s">
        <v>282</v>
      </c>
      <c r="BM322" s="163" t="s">
        <v>496</v>
      </c>
    </row>
    <row r="323" spans="2:65" s="1" customFormat="1" ht="11.25">
      <c r="B323" s="36"/>
      <c r="D323" s="164" t="s">
        <v>172</v>
      </c>
      <c r="F323" s="165" t="s">
        <v>495</v>
      </c>
      <c r="I323" s="127"/>
      <c r="J323" s="127"/>
      <c r="M323" s="36"/>
      <c r="N323" s="166"/>
      <c r="X323" s="60"/>
      <c r="AT323" s="17" t="s">
        <v>172</v>
      </c>
      <c r="AU323" s="17" t="s">
        <v>99</v>
      </c>
    </row>
    <row r="324" spans="2:65" s="1" customFormat="1" ht="24.2" customHeight="1">
      <c r="B324" s="36"/>
      <c r="C324" s="153" t="s">
        <v>497</v>
      </c>
      <c r="D324" s="153" t="s">
        <v>165</v>
      </c>
      <c r="E324" s="154" t="s">
        <v>498</v>
      </c>
      <c r="F324" s="155" t="s">
        <v>499</v>
      </c>
      <c r="G324" s="156" t="s">
        <v>480</v>
      </c>
      <c r="H324" s="157">
        <v>5</v>
      </c>
      <c r="I324" s="158"/>
      <c r="J324" s="158"/>
      <c r="K324" s="159">
        <f>ROUND(P324*H324,2)</f>
        <v>0</v>
      </c>
      <c r="L324" s="155" t="s">
        <v>169</v>
      </c>
      <c r="M324" s="36"/>
      <c r="N324" s="160" t="s">
        <v>1</v>
      </c>
      <c r="O324" s="125" t="s">
        <v>47</v>
      </c>
      <c r="P324" s="35">
        <f>I324+J324</f>
        <v>0</v>
      </c>
      <c r="Q324" s="35">
        <f>ROUND(I324*H324,2)</f>
        <v>0</v>
      </c>
      <c r="R324" s="35">
        <f>ROUND(J324*H324,2)</f>
        <v>0</v>
      </c>
      <c r="T324" s="161">
        <f>S324*H324</f>
        <v>0</v>
      </c>
      <c r="U324" s="161">
        <v>0</v>
      </c>
      <c r="V324" s="161">
        <f>U324*H324</f>
        <v>0</v>
      </c>
      <c r="W324" s="161">
        <v>1.9460000000000002E-2</v>
      </c>
      <c r="X324" s="162">
        <f>W324*H324</f>
        <v>9.7300000000000011E-2</v>
      </c>
      <c r="AR324" s="163" t="s">
        <v>282</v>
      </c>
      <c r="AT324" s="163" t="s">
        <v>165</v>
      </c>
      <c r="AU324" s="163" t="s">
        <v>99</v>
      </c>
      <c r="AY324" s="17" t="s">
        <v>162</v>
      </c>
      <c r="BE324" s="94">
        <f>IF(O324="základní",K324,0)</f>
        <v>0</v>
      </c>
      <c r="BF324" s="94">
        <f>IF(O324="snížená",K324,0)</f>
        <v>0</v>
      </c>
      <c r="BG324" s="94">
        <f>IF(O324="zákl. přenesená",K324,0)</f>
        <v>0</v>
      </c>
      <c r="BH324" s="94">
        <f>IF(O324="sníž. přenesená",K324,0)</f>
        <v>0</v>
      </c>
      <c r="BI324" s="94">
        <f>IF(O324="nulová",K324,0)</f>
        <v>0</v>
      </c>
      <c r="BJ324" s="17" t="s">
        <v>88</v>
      </c>
      <c r="BK324" s="94">
        <f>ROUND(P324*H324,2)</f>
        <v>0</v>
      </c>
      <c r="BL324" s="17" t="s">
        <v>282</v>
      </c>
      <c r="BM324" s="163" t="s">
        <v>500</v>
      </c>
    </row>
    <row r="325" spans="2:65" s="1" customFormat="1" ht="11.25">
      <c r="B325" s="36"/>
      <c r="D325" s="164" t="s">
        <v>172</v>
      </c>
      <c r="F325" s="165" t="s">
        <v>501</v>
      </c>
      <c r="I325" s="127"/>
      <c r="J325" s="127"/>
      <c r="M325" s="36"/>
      <c r="N325" s="166"/>
      <c r="X325" s="60"/>
      <c r="AT325" s="17" t="s">
        <v>172</v>
      </c>
      <c r="AU325" s="17" t="s">
        <v>99</v>
      </c>
    </row>
    <row r="326" spans="2:65" s="1" customFormat="1" ht="24.2" customHeight="1">
      <c r="B326" s="36"/>
      <c r="C326" s="153" t="s">
        <v>502</v>
      </c>
      <c r="D326" s="153" t="s">
        <v>165</v>
      </c>
      <c r="E326" s="154" t="s">
        <v>503</v>
      </c>
      <c r="F326" s="155" t="s">
        <v>504</v>
      </c>
      <c r="G326" s="156" t="s">
        <v>480</v>
      </c>
      <c r="H326" s="157">
        <v>5</v>
      </c>
      <c r="I326" s="158"/>
      <c r="J326" s="158"/>
      <c r="K326" s="159">
        <f>ROUND(P326*H326,2)</f>
        <v>0</v>
      </c>
      <c r="L326" s="155" t="s">
        <v>169</v>
      </c>
      <c r="M326" s="36"/>
      <c r="N326" s="160" t="s">
        <v>1</v>
      </c>
      <c r="O326" s="125" t="s">
        <v>47</v>
      </c>
      <c r="P326" s="35">
        <f>I326+J326</f>
        <v>0</v>
      </c>
      <c r="Q326" s="35">
        <f>ROUND(I326*H326,2)</f>
        <v>0</v>
      </c>
      <c r="R326" s="35">
        <f>ROUND(J326*H326,2)</f>
        <v>0</v>
      </c>
      <c r="T326" s="161">
        <f>S326*H326</f>
        <v>0</v>
      </c>
      <c r="U326" s="161">
        <v>2.0729999999999998E-2</v>
      </c>
      <c r="V326" s="161">
        <f>U326*H326</f>
        <v>0.10364999999999999</v>
      </c>
      <c r="W326" s="161">
        <v>0</v>
      </c>
      <c r="X326" s="162">
        <f>W326*H326</f>
        <v>0</v>
      </c>
      <c r="AR326" s="163" t="s">
        <v>282</v>
      </c>
      <c r="AT326" s="163" t="s">
        <v>165</v>
      </c>
      <c r="AU326" s="163" t="s">
        <v>99</v>
      </c>
      <c r="AY326" s="17" t="s">
        <v>162</v>
      </c>
      <c r="BE326" s="94">
        <f>IF(O326="základní",K326,0)</f>
        <v>0</v>
      </c>
      <c r="BF326" s="94">
        <f>IF(O326="snížená",K326,0)</f>
        <v>0</v>
      </c>
      <c r="BG326" s="94">
        <f>IF(O326="zákl. přenesená",K326,0)</f>
        <v>0</v>
      </c>
      <c r="BH326" s="94">
        <f>IF(O326="sníž. přenesená",K326,0)</f>
        <v>0</v>
      </c>
      <c r="BI326" s="94">
        <f>IF(O326="nulová",K326,0)</f>
        <v>0</v>
      </c>
      <c r="BJ326" s="17" t="s">
        <v>88</v>
      </c>
      <c r="BK326" s="94">
        <f>ROUND(P326*H326,2)</f>
        <v>0</v>
      </c>
      <c r="BL326" s="17" t="s">
        <v>282</v>
      </c>
      <c r="BM326" s="163" t="s">
        <v>505</v>
      </c>
    </row>
    <row r="327" spans="2:65" s="1" customFormat="1" ht="19.5">
      <c r="B327" s="36"/>
      <c r="D327" s="164" t="s">
        <v>172</v>
      </c>
      <c r="F327" s="165" t="s">
        <v>506</v>
      </c>
      <c r="I327" s="127"/>
      <c r="J327" s="127"/>
      <c r="M327" s="36"/>
      <c r="N327" s="166"/>
      <c r="X327" s="60"/>
      <c r="AT327" s="17" t="s">
        <v>172</v>
      </c>
      <c r="AU327" s="17" t="s">
        <v>99</v>
      </c>
    </row>
    <row r="328" spans="2:65" s="1" customFormat="1" ht="24">
      <c r="B328" s="36"/>
      <c r="C328" s="153" t="s">
        <v>507</v>
      </c>
      <c r="D328" s="153" t="s">
        <v>165</v>
      </c>
      <c r="E328" s="154" t="s">
        <v>508</v>
      </c>
      <c r="F328" s="155" t="s">
        <v>509</v>
      </c>
      <c r="G328" s="156" t="s">
        <v>480</v>
      </c>
      <c r="H328" s="157">
        <v>1</v>
      </c>
      <c r="I328" s="158"/>
      <c r="J328" s="158"/>
      <c r="K328" s="159">
        <f>ROUND(P328*H328,2)</f>
        <v>0</v>
      </c>
      <c r="L328" s="155" t="s">
        <v>169</v>
      </c>
      <c r="M328" s="36"/>
      <c r="N328" s="160" t="s">
        <v>1</v>
      </c>
      <c r="O328" s="125" t="s">
        <v>47</v>
      </c>
      <c r="P328" s="35">
        <f>I328+J328</f>
        <v>0</v>
      </c>
      <c r="Q328" s="35">
        <f>ROUND(I328*H328,2)</f>
        <v>0</v>
      </c>
      <c r="R328" s="35">
        <f>ROUND(J328*H328,2)</f>
        <v>0</v>
      </c>
      <c r="T328" s="161">
        <f>S328*H328</f>
        <v>0</v>
      </c>
      <c r="U328" s="161">
        <v>0</v>
      </c>
      <c r="V328" s="161">
        <f>U328*H328</f>
        <v>0</v>
      </c>
      <c r="W328" s="161">
        <v>8.7999999999999995E-2</v>
      </c>
      <c r="X328" s="162">
        <f>W328*H328</f>
        <v>8.7999999999999995E-2</v>
      </c>
      <c r="AR328" s="163" t="s">
        <v>282</v>
      </c>
      <c r="AT328" s="163" t="s">
        <v>165</v>
      </c>
      <c r="AU328" s="163" t="s">
        <v>99</v>
      </c>
      <c r="AY328" s="17" t="s">
        <v>162</v>
      </c>
      <c r="BE328" s="94">
        <f>IF(O328="základní",K328,0)</f>
        <v>0</v>
      </c>
      <c r="BF328" s="94">
        <f>IF(O328="snížená",K328,0)</f>
        <v>0</v>
      </c>
      <c r="BG328" s="94">
        <f>IF(O328="zákl. přenesená",K328,0)</f>
        <v>0</v>
      </c>
      <c r="BH328" s="94">
        <f>IF(O328="sníž. přenesená",K328,0)</f>
        <v>0</v>
      </c>
      <c r="BI328" s="94">
        <f>IF(O328="nulová",K328,0)</f>
        <v>0</v>
      </c>
      <c r="BJ328" s="17" t="s">
        <v>88</v>
      </c>
      <c r="BK328" s="94">
        <f>ROUND(P328*H328,2)</f>
        <v>0</v>
      </c>
      <c r="BL328" s="17" t="s">
        <v>282</v>
      </c>
      <c r="BM328" s="163" t="s">
        <v>510</v>
      </c>
    </row>
    <row r="329" spans="2:65" s="1" customFormat="1" ht="19.5">
      <c r="B329" s="36"/>
      <c r="D329" s="164" t="s">
        <v>172</v>
      </c>
      <c r="F329" s="165" t="s">
        <v>511</v>
      </c>
      <c r="I329" s="127"/>
      <c r="J329" s="127"/>
      <c r="M329" s="36"/>
      <c r="N329" s="166"/>
      <c r="X329" s="60"/>
      <c r="AT329" s="17" t="s">
        <v>172</v>
      </c>
      <c r="AU329" s="17" t="s">
        <v>99</v>
      </c>
    </row>
    <row r="330" spans="2:65" s="1" customFormat="1" ht="24.2" customHeight="1">
      <c r="B330" s="36"/>
      <c r="C330" s="153" t="s">
        <v>512</v>
      </c>
      <c r="D330" s="153" t="s">
        <v>165</v>
      </c>
      <c r="E330" s="154" t="s">
        <v>513</v>
      </c>
      <c r="F330" s="155" t="s">
        <v>514</v>
      </c>
      <c r="G330" s="156" t="s">
        <v>237</v>
      </c>
      <c r="H330" s="157">
        <v>3</v>
      </c>
      <c r="I330" s="158"/>
      <c r="J330" s="158"/>
      <c r="K330" s="159">
        <f>ROUND(P330*H330,2)</f>
        <v>0</v>
      </c>
      <c r="L330" s="155" t="s">
        <v>169</v>
      </c>
      <c r="M330" s="36"/>
      <c r="N330" s="160" t="s">
        <v>1</v>
      </c>
      <c r="O330" s="125" t="s">
        <v>47</v>
      </c>
      <c r="P330" s="35">
        <f>I330+J330</f>
        <v>0</v>
      </c>
      <c r="Q330" s="35">
        <f>ROUND(I330*H330,2)</f>
        <v>0</v>
      </c>
      <c r="R330" s="35">
        <f>ROUND(J330*H330,2)</f>
        <v>0</v>
      </c>
      <c r="T330" s="161">
        <f>S330*H330</f>
        <v>0</v>
      </c>
      <c r="U330" s="161">
        <v>1.42E-3</v>
      </c>
      <c r="V330" s="161">
        <f>U330*H330</f>
        <v>4.2599999999999999E-3</v>
      </c>
      <c r="W330" s="161">
        <v>0</v>
      </c>
      <c r="X330" s="162">
        <f>W330*H330</f>
        <v>0</v>
      </c>
      <c r="AR330" s="163" t="s">
        <v>282</v>
      </c>
      <c r="AT330" s="163" t="s">
        <v>165</v>
      </c>
      <c r="AU330" s="163" t="s">
        <v>99</v>
      </c>
      <c r="AY330" s="17" t="s">
        <v>162</v>
      </c>
      <c r="BE330" s="94">
        <f>IF(O330="základní",K330,0)</f>
        <v>0</v>
      </c>
      <c r="BF330" s="94">
        <f>IF(O330="snížená",K330,0)</f>
        <v>0</v>
      </c>
      <c r="BG330" s="94">
        <f>IF(O330="zákl. přenesená",K330,0)</f>
        <v>0</v>
      </c>
      <c r="BH330" s="94">
        <f>IF(O330="sníž. přenesená",K330,0)</f>
        <v>0</v>
      </c>
      <c r="BI330" s="94">
        <f>IF(O330="nulová",K330,0)</f>
        <v>0</v>
      </c>
      <c r="BJ330" s="17" t="s">
        <v>88</v>
      </c>
      <c r="BK330" s="94">
        <f>ROUND(P330*H330,2)</f>
        <v>0</v>
      </c>
      <c r="BL330" s="17" t="s">
        <v>282</v>
      </c>
      <c r="BM330" s="163" t="s">
        <v>515</v>
      </c>
    </row>
    <row r="331" spans="2:65" s="1" customFormat="1" ht="19.5">
      <c r="B331" s="36"/>
      <c r="D331" s="164" t="s">
        <v>172</v>
      </c>
      <c r="F331" s="165" t="s">
        <v>516</v>
      </c>
      <c r="I331" s="127"/>
      <c r="J331" s="127"/>
      <c r="M331" s="36"/>
      <c r="N331" s="166"/>
      <c r="X331" s="60"/>
      <c r="AT331" s="17" t="s">
        <v>172</v>
      </c>
      <c r="AU331" s="17" t="s">
        <v>99</v>
      </c>
    </row>
    <row r="332" spans="2:65" s="12" customFormat="1" ht="11.25">
      <c r="B332" s="167"/>
      <c r="D332" s="164" t="s">
        <v>174</v>
      </c>
      <c r="E332" s="168" t="s">
        <v>1</v>
      </c>
      <c r="F332" s="169" t="s">
        <v>517</v>
      </c>
      <c r="H332" s="168" t="s">
        <v>1</v>
      </c>
      <c r="I332" s="170"/>
      <c r="J332" s="170"/>
      <c r="M332" s="167"/>
      <c r="N332" s="171"/>
      <c r="X332" s="172"/>
      <c r="AT332" s="168" t="s">
        <v>174</v>
      </c>
      <c r="AU332" s="168" t="s">
        <v>99</v>
      </c>
      <c r="AV332" s="12" t="s">
        <v>88</v>
      </c>
      <c r="AW332" s="12" t="s">
        <v>5</v>
      </c>
      <c r="AX332" s="12" t="s">
        <v>84</v>
      </c>
      <c r="AY332" s="168" t="s">
        <v>162</v>
      </c>
    </row>
    <row r="333" spans="2:65" s="13" customFormat="1" ht="11.25">
      <c r="B333" s="173"/>
      <c r="D333" s="164" t="s">
        <v>174</v>
      </c>
      <c r="E333" s="174" t="s">
        <v>1</v>
      </c>
      <c r="F333" s="175" t="s">
        <v>163</v>
      </c>
      <c r="H333" s="176">
        <v>3</v>
      </c>
      <c r="I333" s="177"/>
      <c r="J333" s="177"/>
      <c r="M333" s="173"/>
      <c r="N333" s="178"/>
      <c r="X333" s="179"/>
      <c r="AT333" s="174" t="s">
        <v>174</v>
      </c>
      <c r="AU333" s="174" t="s">
        <v>99</v>
      </c>
      <c r="AV333" s="13" t="s">
        <v>99</v>
      </c>
      <c r="AW333" s="13" t="s">
        <v>5</v>
      </c>
      <c r="AX333" s="13" t="s">
        <v>84</v>
      </c>
      <c r="AY333" s="174" t="s">
        <v>162</v>
      </c>
    </row>
    <row r="334" spans="2:65" s="14" customFormat="1" ht="11.25">
      <c r="B334" s="180"/>
      <c r="D334" s="164" t="s">
        <v>174</v>
      </c>
      <c r="E334" s="181" t="s">
        <v>1</v>
      </c>
      <c r="F334" s="182" t="s">
        <v>191</v>
      </c>
      <c r="H334" s="183">
        <v>3</v>
      </c>
      <c r="I334" s="184"/>
      <c r="J334" s="184"/>
      <c r="M334" s="180"/>
      <c r="N334" s="185"/>
      <c r="X334" s="186"/>
      <c r="AT334" s="181" t="s">
        <v>174</v>
      </c>
      <c r="AU334" s="181" t="s">
        <v>99</v>
      </c>
      <c r="AV334" s="14" t="s">
        <v>170</v>
      </c>
      <c r="AW334" s="14" t="s">
        <v>5</v>
      </c>
      <c r="AX334" s="14" t="s">
        <v>88</v>
      </c>
      <c r="AY334" s="181" t="s">
        <v>162</v>
      </c>
    </row>
    <row r="335" spans="2:65" s="1" customFormat="1" ht="24.2" customHeight="1">
      <c r="B335" s="36"/>
      <c r="C335" s="153" t="s">
        <v>518</v>
      </c>
      <c r="D335" s="153" t="s">
        <v>165</v>
      </c>
      <c r="E335" s="154" t="s">
        <v>519</v>
      </c>
      <c r="F335" s="155" t="s">
        <v>520</v>
      </c>
      <c r="G335" s="156" t="s">
        <v>480</v>
      </c>
      <c r="H335" s="157">
        <v>5</v>
      </c>
      <c r="I335" s="158"/>
      <c r="J335" s="158"/>
      <c r="K335" s="159">
        <f>ROUND(P335*H335,2)</f>
        <v>0</v>
      </c>
      <c r="L335" s="155" t="s">
        <v>169</v>
      </c>
      <c r="M335" s="36"/>
      <c r="N335" s="160" t="s">
        <v>1</v>
      </c>
      <c r="O335" s="125" t="s">
        <v>47</v>
      </c>
      <c r="P335" s="35">
        <f>I335+J335</f>
        <v>0</v>
      </c>
      <c r="Q335" s="35">
        <f>ROUND(I335*H335,2)</f>
        <v>0</v>
      </c>
      <c r="R335" s="35">
        <f>ROUND(J335*H335,2)</f>
        <v>0</v>
      </c>
      <c r="T335" s="161">
        <f>S335*H335</f>
        <v>0</v>
      </c>
      <c r="U335" s="161">
        <v>0</v>
      </c>
      <c r="V335" s="161">
        <f>U335*H335</f>
        <v>0</v>
      </c>
      <c r="W335" s="161">
        <v>8.5999999999999998E-4</v>
      </c>
      <c r="X335" s="162">
        <f>W335*H335</f>
        <v>4.3E-3</v>
      </c>
      <c r="AR335" s="163" t="s">
        <v>282</v>
      </c>
      <c r="AT335" s="163" t="s">
        <v>165</v>
      </c>
      <c r="AU335" s="163" t="s">
        <v>99</v>
      </c>
      <c r="AY335" s="17" t="s">
        <v>162</v>
      </c>
      <c r="BE335" s="94">
        <f>IF(O335="základní",K335,0)</f>
        <v>0</v>
      </c>
      <c r="BF335" s="94">
        <f>IF(O335="snížená",K335,0)</f>
        <v>0</v>
      </c>
      <c r="BG335" s="94">
        <f>IF(O335="zákl. přenesená",K335,0)</f>
        <v>0</v>
      </c>
      <c r="BH335" s="94">
        <f>IF(O335="sníž. přenesená",K335,0)</f>
        <v>0</v>
      </c>
      <c r="BI335" s="94">
        <f>IF(O335="nulová",K335,0)</f>
        <v>0</v>
      </c>
      <c r="BJ335" s="17" t="s">
        <v>88</v>
      </c>
      <c r="BK335" s="94">
        <f>ROUND(P335*H335,2)</f>
        <v>0</v>
      </c>
      <c r="BL335" s="17" t="s">
        <v>282</v>
      </c>
      <c r="BM335" s="163" t="s">
        <v>521</v>
      </c>
    </row>
    <row r="336" spans="2:65" s="1" customFormat="1" ht="11.25">
      <c r="B336" s="36"/>
      <c r="D336" s="164" t="s">
        <v>172</v>
      </c>
      <c r="F336" s="165" t="s">
        <v>522</v>
      </c>
      <c r="I336" s="127"/>
      <c r="J336" s="127"/>
      <c r="M336" s="36"/>
      <c r="N336" s="166"/>
      <c r="X336" s="60"/>
      <c r="AT336" s="17" t="s">
        <v>172</v>
      </c>
      <c r="AU336" s="17" t="s">
        <v>99</v>
      </c>
    </row>
    <row r="337" spans="2:65" s="1" customFormat="1" ht="24">
      <c r="B337" s="36"/>
      <c r="C337" s="153" t="s">
        <v>523</v>
      </c>
      <c r="D337" s="153" t="s">
        <v>165</v>
      </c>
      <c r="E337" s="154" t="s">
        <v>524</v>
      </c>
      <c r="F337" s="155" t="s">
        <v>525</v>
      </c>
      <c r="G337" s="156" t="s">
        <v>480</v>
      </c>
      <c r="H337" s="157">
        <v>5</v>
      </c>
      <c r="I337" s="158"/>
      <c r="J337" s="158"/>
      <c r="K337" s="159">
        <f>ROUND(P337*H337,2)</f>
        <v>0</v>
      </c>
      <c r="L337" s="155" t="s">
        <v>169</v>
      </c>
      <c r="M337" s="36"/>
      <c r="N337" s="160" t="s">
        <v>1</v>
      </c>
      <c r="O337" s="125" t="s">
        <v>47</v>
      </c>
      <c r="P337" s="35">
        <f>I337+J337</f>
        <v>0</v>
      </c>
      <c r="Q337" s="35">
        <f>ROUND(I337*H337,2)</f>
        <v>0</v>
      </c>
      <c r="R337" s="35">
        <f>ROUND(J337*H337,2)</f>
        <v>0</v>
      </c>
      <c r="T337" s="161">
        <f>S337*H337</f>
        <v>0</v>
      </c>
      <c r="U337" s="161">
        <v>1.8E-3</v>
      </c>
      <c r="V337" s="161">
        <f>U337*H337</f>
        <v>8.9999999999999993E-3</v>
      </c>
      <c r="W337" s="161">
        <v>0</v>
      </c>
      <c r="X337" s="162">
        <f>W337*H337</f>
        <v>0</v>
      </c>
      <c r="AR337" s="163" t="s">
        <v>282</v>
      </c>
      <c r="AT337" s="163" t="s">
        <v>165</v>
      </c>
      <c r="AU337" s="163" t="s">
        <v>99</v>
      </c>
      <c r="AY337" s="17" t="s">
        <v>162</v>
      </c>
      <c r="BE337" s="94">
        <f>IF(O337="základní",K337,0)</f>
        <v>0</v>
      </c>
      <c r="BF337" s="94">
        <f>IF(O337="snížená",K337,0)</f>
        <v>0</v>
      </c>
      <c r="BG337" s="94">
        <f>IF(O337="zákl. přenesená",K337,0)</f>
        <v>0</v>
      </c>
      <c r="BH337" s="94">
        <f>IF(O337="sníž. přenesená",K337,0)</f>
        <v>0</v>
      </c>
      <c r="BI337" s="94">
        <f>IF(O337="nulová",K337,0)</f>
        <v>0</v>
      </c>
      <c r="BJ337" s="17" t="s">
        <v>88</v>
      </c>
      <c r="BK337" s="94">
        <f>ROUND(P337*H337,2)</f>
        <v>0</v>
      </c>
      <c r="BL337" s="17" t="s">
        <v>282</v>
      </c>
      <c r="BM337" s="163" t="s">
        <v>526</v>
      </c>
    </row>
    <row r="338" spans="2:65" s="1" customFormat="1" ht="11.25">
      <c r="B338" s="36"/>
      <c r="D338" s="164" t="s">
        <v>172</v>
      </c>
      <c r="F338" s="165" t="s">
        <v>527</v>
      </c>
      <c r="I338" s="127"/>
      <c r="J338" s="127"/>
      <c r="M338" s="36"/>
      <c r="N338" s="166"/>
      <c r="X338" s="60"/>
      <c r="AT338" s="17" t="s">
        <v>172</v>
      </c>
      <c r="AU338" s="17" t="s">
        <v>99</v>
      </c>
    </row>
    <row r="339" spans="2:65" s="1" customFormat="1" ht="24.2" customHeight="1">
      <c r="B339" s="36"/>
      <c r="C339" s="153" t="s">
        <v>528</v>
      </c>
      <c r="D339" s="153" t="s">
        <v>165</v>
      </c>
      <c r="E339" s="154" t="s">
        <v>529</v>
      </c>
      <c r="F339" s="155" t="s">
        <v>530</v>
      </c>
      <c r="G339" s="156" t="s">
        <v>237</v>
      </c>
      <c r="H339" s="157">
        <v>1</v>
      </c>
      <c r="I339" s="158"/>
      <c r="J339" s="158"/>
      <c r="K339" s="159">
        <f>ROUND(P339*H339,2)</f>
        <v>0</v>
      </c>
      <c r="L339" s="155" t="s">
        <v>169</v>
      </c>
      <c r="M339" s="36"/>
      <c r="N339" s="160" t="s">
        <v>1</v>
      </c>
      <c r="O339" s="125" t="s">
        <v>47</v>
      </c>
      <c r="P339" s="35">
        <f>I339+J339</f>
        <v>0</v>
      </c>
      <c r="Q339" s="35">
        <f>ROUND(I339*H339,2)</f>
        <v>0</v>
      </c>
      <c r="R339" s="35">
        <f>ROUND(J339*H339,2)</f>
        <v>0</v>
      </c>
      <c r="T339" s="161">
        <f>S339*H339</f>
        <v>0</v>
      </c>
      <c r="U339" s="161">
        <v>0</v>
      </c>
      <c r="V339" s="161">
        <f>U339*H339</f>
        <v>0</v>
      </c>
      <c r="W339" s="161">
        <v>2.2499999999999998E-3</v>
      </c>
      <c r="X339" s="162">
        <f>W339*H339</f>
        <v>2.2499999999999998E-3</v>
      </c>
      <c r="AR339" s="163" t="s">
        <v>282</v>
      </c>
      <c r="AT339" s="163" t="s">
        <v>165</v>
      </c>
      <c r="AU339" s="163" t="s">
        <v>99</v>
      </c>
      <c r="AY339" s="17" t="s">
        <v>162</v>
      </c>
      <c r="BE339" s="94">
        <f>IF(O339="základní",K339,0)</f>
        <v>0</v>
      </c>
      <c r="BF339" s="94">
        <f>IF(O339="snížená",K339,0)</f>
        <v>0</v>
      </c>
      <c r="BG339" s="94">
        <f>IF(O339="zákl. přenesená",K339,0)</f>
        <v>0</v>
      </c>
      <c r="BH339" s="94">
        <f>IF(O339="sníž. přenesená",K339,0)</f>
        <v>0</v>
      </c>
      <c r="BI339" s="94">
        <f>IF(O339="nulová",K339,0)</f>
        <v>0</v>
      </c>
      <c r="BJ339" s="17" t="s">
        <v>88</v>
      </c>
      <c r="BK339" s="94">
        <f>ROUND(P339*H339,2)</f>
        <v>0</v>
      </c>
      <c r="BL339" s="17" t="s">
        <v>282</v>
      </c>
      <c r="BM339" s="163" t="s">
        <v>531</v>
      </c>
    </row>
    <row r="340" spans="2:65" s="1" customFormat="1" ht="11.25">
      <c r="B340" s="36"/>
      <c r="D340" s="164" t="s">
        <v>172</v>
      </c>
      <c r="F340" s="165" t="s">
        <v>532</v>
      </c>
      <c r="I340" s="127"/>
      <c r="J340" s="127"/>
      <c r="M340" s="36"/>
      <c r="N340" s="166"/>
      <c r="X340" s="60"/>
      <c r="AT340" s="17" t="s">
        <v>172</v>
      </c>
      <c r="AU340" s="17" t="s">
        <v>99</v>
      </c>
    </row>
    <row r="341" spans="2:65" s="1" customFormat="1" ht="24.2" customHeight="1">
      <c r="B341" s="36"/>
      <c r="C341" s="153" t="s">
        <v>533</v>
      </c>
      <c r="D341" s="153" t="s">
        <v>165</v>
      </c>
      <c r="E341" s="154" t="s">
        <v>534</v>
      </c>
      <c r="F341" s="155" t="s">
        <v>535</v>
      </c>
      <c r="G341" s="156" t="s">
        <v>480</v>
      </c>
      <c r="H341" s="157">
        <v>17</v>
      </c>
      <c r="I341" s="158"/>
      <c r="J341" s="158"/>
      <c r="K341" s="159">
        <f>ROUND(P341*H341,2)</f>
        <v>0</v>
      </c>
      <c r="L341" s="155" t="s">
        <v>169</v>
      </c>
      <c r="M341" s="36"/>
      <c r="N341" s="160" t="s">
        <v>1</v>
      </c>
      <c r="O341" s="125" t="s">
        <v>47</v>
      </c>
      <c r="P341" s="35">
        <f>I341+J341</f>
        <v>0</v>
      </c>
      <c r="Q341" s="35">
        <f>ROUND(I341*H341,2)</f>
        <v>0</v>
      </c>
      <c r="R341" s="35">
        <f>ROUND(J341*H341,2)</f>
        <v>0</v>
      </c>
      <c r="T341" s="161">
        <f>S341*H341</f>
        <v>0</v>
      </c>
      <c r="U341" s="161">
        <v>2.0400000000000001E-3</v>
      </c>
      <c r="V341" s="161">
        <f>U341*H341</f>
        <v>3.4680000000000002E-2</v>
      </c>
      <c r="W341" s="161">
        <v>0</v>
      </c>
      <c r="X341" s="162">
        <f>W341*H341</f>
        <v>0</v>
      </c>
      <c r="AR341" s="163" t="s">
        <v>282</v>
      </c>
      <c r="AT341" s="163" t="s">
        <v>165</v>
      </c>
      <c r="AU341" s="163" t="s">
        <v>99</v>
      </c>
      <c r="AY341" s="17" t="s">
        <v>162</v>
      </c>
      <c r="BE341" s="94">
        <f>IF(O341="základní",K341,0)</f>
        <v>0</v>
      </c>
      <c r="BF341" s="94">
        <f>IF(O341="snížená",K341,0)</f>
        <v>0</v>
      </c>
      <c r="BG341" s="94">
        <f>IF(O341="zákl. přenesená",K341,0)</f>
        <v>0</v>
      </c>
      <c r="BH341" s="94">
        <f>IF(O341="sníž. přenesená",K341,0)</f>
        <v>0</v>
      </c>
      <c r="BI341" s="94">
        <f>IF(O341="nulová",K341,0)</f>
        <v>0</v>
      </c>
      <c r="BJ341" s="17" t="s">
        <v>88</v>
      </c>
      <c r="BK341" s="94">
        <f>ROUND(P341*H341,2)</f>
        <v>0</v>
      </c>
      <c r="BL341" s="17" t="s">
        <v>282</v>
      </c>
      <c r="BM341" s="163" t="s">
        <v>536</v>
      </c>
    </row>
    <row r="342" spans="2:65" s="1" customFormat="1" ht="11.25">
      <c r="B342" s="36"/>
      <c r="D342" s="164" t="s">
        <v>172</v>
      </c>
      <c r="F342" s="165" t="s">
        <v>537</v>
      </c>
      <c r="I342" s="127"/>
      <c r="J342" s="127"/>
      <c r="M342" s="36"/>
      <c r="N342" s="166"/>
      <c r="X342" s="60"/>
      <c r="AT342" s="17" t="s">
        <v>172</v>
      </c>
      <c r="AU342" s="17" t="s">
        <v>99</v>
      </c>
    </row>
    <row r="343" spans="2:65" s="1" customFormat="1" ht="24.2" customHeight="1">
      <c r="B343" s="36"/>
      <c r="C343" s="153" t="s">
        <v>538</v>
      </c>
      <c r="D343" s="153" t="s">
        <v>165</v>
      </c>
      <c r="E343" s="154" t="s">
        <v>539</v>
      </c>
      <c r="F343" s="155" t="s">
        <v>540</v>
      </c>
      <c r="G343" s="156" t="s">
        <v>237</v>
      </c>
      <c r="H343" s="157">
        <v>17</v>
      </c>
      <c r="I343" s="158"/>
      <c r="J343" s="158"/>
      <c r="K343" s="159">
        <f>ROUND(P343*H343,2)</f>
        <v>0</v>
      </c>
      <c r="L343" s="155" t="s">
        <v>169</v>
      </c>
      <c r="M343" s="36"/>
      <c r="N343" s="160" t="s">
        <v>1</v>
      </c>
      <c r="O343" s="125" t="s">
        <v>47</v>
      </c>
      <c r="P343" s="35">
        <f>I343+J343</f>
        <v>0</v>
      </c>
      <c r="Q343" s="35">
        <f>ROUND(I343*H343,2)</f>
        <v>0</v>
      </c>
      <c r="R343" s="35">
        <f>ROUND(J343*H343,2)</f>
        <v>0</v>
      </c>
      <c r="T343" s="161">
        <f>S343*H343</f>
        <v>0</v>
      </c>
      <c r="U343" s="161">
        <v>1.2E-4</v>
      </c>
      <c r="V343" s="161">
        <f>U343*H343</f>
        <v>2.0400000000000001E-3</v>
      </c>
      <c r="W343" s="161">
        <v>0</v>
      </c>
      <c r="X343" s="162">
        <f>W343*H343</f>
        <v>0</v>
      </c>
      <c r="AR343" s="163" t="s">
        <v>282</v>
      </c>
      <c r="AT343" s="163" t="s">
        <v>165</v>
      </c>
      <c r="AU343" s="163" t="s">
        <v>99</v>
      </c>
      <c r="AY343" s="17" t="s">
        <v>162</v>
      </c>
      <c r="BE343" s="94">
        <f>IF(O343="základní",K343,0)</f>
        <v>0</v>
      </c>
      <c r="BF343" s="94">
        <f>IF(O343="snížená",K343,0)</f>
        <v>0</v>
      </c>
      <c r="BG343" s="94">
        <f>IF(O343="zákl. přenesená",K343,0)</f>
        <v>0</v>
      </c>
      <c r="BH343" s="94">
        <f>IF(O343="sníž. přenesená",K343,0)</f>
        <v>0</v>
      </c>
      <c r="BI343" s="94">
        <f>IF(O343="nulová",K343,0)</f>
        <v>0</v>
      </c>
      <c r="BJ343" s="17" t="s">
        <v>88</v>
      </c>
      <c r="BK343" s="94">
        <f>ROUND(P343*H343,2)</f>
        <v>0</v>
      </c>
      <c r="BL343" s="17" t="s">
        <v>282</v>
      </c>
      <c r="BM343" s="163" t="s">
        <v>541</v>
      </c>
    </row>
    <row r="344" spans="2:65" s="1" customFormat="1" ht="11.25">
      <c r="B344" s="36"/>
      <c r="D344" s="164" t="s">
        <v>172</v>
      </c>
      <c r="F344" s="165" t="s">
        <v>542</v>
      </c>
      <c r="I344" s="127"/>
      <c r="J344" s="127"/>
      <c r="M344" s="36"/>
      <c r="N344" s="166"/>
      <c r="X344" s="60"/>
      <c r="AT344" s="17" t="s">
        <v>172</v>
      </c>
      <c r="AU344" s="17" t="s">
        <v>99</v>
      </c>
    </row>
    <row r="345" spans="2:65" s="1" customFormat="1" ht="16.5" customHeight="1">
      <c r="B345" s="36"/>
      <c r="C345" s="187" t="s">
        <v>543</v>
      </c>
      <c r="D345" s="187" t="s">
        <v>241</v>
      </c>
      <c r="E345" s="188" t="s">
        <v>544</v>
      </c>
      <c r="F345" s="189" t="s">
        <v>545</v>
      </c>
      <c r="G345" s="190" t="s">
        <v>237</v>
      </c>
      <c r="H345" s="191">
        <v>17</v>
      </c>
      <c r="I345" s="192"/>
      <c r="J345" s="193"/>
      <c r="K345" s="194">
        <f>ROUND(P345*H345,2)</f>
        <v>0</v>
      </c>
      <c r="L345" s="189" t="s">
        <v>1</v>
      </c>
      <c r="M345" s="195"/>
      <c r="N345" s="196" t="s">
        <v>1</v>
      </c>
      <c r="O345" s="125" t="s">
        <v>47</v>
      </c>
      <c r="P345" s="35">
        <f>I345+J345</f>
        <v>0</v>
      </c>
      <c r="Q345" s="35">
        <f>ROUND(I345*H345,2)</f>
        <v>0</v>
      </c>
      <c r="R345" s="35">
        <f>ROUND(J345*H345,2)</f>
        <v>0</v>
      </c>
      <c r="T345" s="161">
        <f>S345*H345</f>
        <v>0</v>
      </c>
      <c r="U345" s="161">
        <v>0</v>
      </c>
      <c r="V345" s="161">
        <f>U345*H345</f>
        <v>0</v>
      </c>
      <c r="W345" s="161">
        <v>0</v>
      </c>
      <c r="X345" s="162">
        <f>W345*H345</f>
        <v>0</v>
      </c>
      <c r="AR345" s="163" t="s">
        <v>377</v>
      </c>
      <c r="AT345" s="163" t="s">
        <v>241</v>
      </c>
      <c r="AU345" s="163" t="s">
        <v>99</v>
      </c>
      <c r="AY345" s="17" t="s">
        <v>162</v>
      </c>
      <c r="BE345" s="94">
        <f>IF(O345="základní",K345,0)</f>
        <v>0</v>
      </c>
      <c r="BF345" s="94">
        <f>IF(O345="snížená",K345,0)</f>
        <v>0</v>
      </c>
      <c r="BG345" s="94">
        <f>IF(O345="zákl. přenesená",K345,0)</f>
        <v>0</v>
      </c>
      <c r="BH345" s="94">
        <f>IF(O345="sníž. přenesená",K345,0)</f>
        <v>0</v>
      </c>
      <c r="BI345" s="94">
        <f>IF(O345="nulová",K345,0)</f>
        <v>0</v>
      </c>
      <c r="BJ345" s="17" t="s">
        <v>88</v>
      </c>
      <c r="BK345" s="94">
        <f>ROUND(P345*H345,2)</f>
        <v>0</v>
      </c>
      <c r="BL345" s="17" t="s">
        <v>282</v>
      </c>
      <c r="BM345" s="163" t="s">
        <v>546</v>
      </c>
    </row>
    <row r="346" spans="2:65" s="1" customFormat="1" ht="24.2" customHeight="1">
      <c r="B346" s="36"/>
      <c r="C346" s="153" t="s">
        <v>547</v>
      </c>
      <c r="D346" s="153" t="s">
        <v>165</v>
      </c>
      <c r="E346" s="154" t="s">
        <v>548</v>
      </c>
      <c r="F346" s="155" t="s">
        <v>549</v>
      </c>
      <c r="G346" s="156" t="s">
        <v>298</v>
      </c>
      <c r="H346" s="157">
        <v>0.17399999999999999</v>
      </c>
      <c r="I346" s="158"/>
      <c r="J346" s="158"/>
      <c r="K346" s="159">
        <f>ROUND(P346*H346,2)</f>
        <v>0</v>
      </c>
      <c r="L346" s="155" t="s">
        <v>169</v>
      </c>
      <c r="M346" s="36"/>
      <c r="N346" s="160" t="s">
        <v>1</v>
      </c>
      <c r="O346" s="125" t="s">
        <v>47</v>
      </c>
      <c r="P346" s="35">
        <f>I346+J346</f>
        <v>0</v>
      </c>
      <c r="Q346" s="35">
        <f>ROUND(I346*H346,2)</f>
        <v>0</v>
      </c>
      <c r="R346" s="35">
        <f>ROUND(J346*H346,2)</f>
        <v>0</v>
      </c>
      <c r="T346" s="161">
        <f>S346*H346</f>
        <v>0</v>
      </c>
      <c r="U346" s="161">
        <v>0</v>
      </c>
      <c r="V346" s="161">
        <f>U346*H346</f>
        <v>0</v>
      </c>
      <c r="W346" s="161">
        <v>0</v>
      </c>
      <c r="X346" s="162">
        <f>W346*H346</f>
        <v>0</v>
      </c>
      <c r="AR346" s="163" t="s">
        <v>282</v>
      </c>
      <c r="AT346" s="163" t="s">
        <v>165</v>
      </c>
      <c r="AU346" s="163" t="s">
        <v>99</v>
      </c>
      <c r="AY346" s="17" t="s">
        <v>162</v>
      </c>
      <c r="BE346" s="94">
        <f>IF(O346="základní",K346,0)</f>
        <v>0</v>
      </c>
      <c r="BF346" s="94">
        <f>IF(O346="snížená",K346,0)</f>
        <v>0</v>
      </c>
      <c r="BG346" s="94">
        <f>IF(O346="zákl. přenesená",K346,0)</f>
        <v>0</v>
      </c>
      <c r="BH346" s="94">
        <f>IF(O346="sníž. přenesená",K346,0)</f>
        <v>0</v>
      </c>
      <c r="BI346" s="94">
        <f>IF(O346="nulová",K346,0)</f>
        <v>0</v>
      </c>
      <c r="BJ346" s="17" t="s">
        <v>88</v>
      </c>
      <c r="BK346" s="94">
        <f>ROUND(P346*H346,2)</f>
        <v>0</v>
      </c>
      <c r="BL346" s="17" t="s">
        <v>282</v>
      </c>
      <c r="BM346" s="163" t="s">
        <v>550</v>
      </c>
    </row>
    <row r="347" spans="2:65" s="1" customFormat="1" ht="29.25">
      <c r="B347" s="36"/>
      <c r="D347" s="164" t="s">
        <v>172</v>
      </c>
      <c r="F347" s="165" t="s">
        <v>551</v>
      </c>
      <c r="I347" s="127"/>
      <c r="J347" s="127"/>
      <c r="M347" s="36"/>
      <c r="N347" s="166"/>
      <c r="X347" s="60"/>
      <c r="AT347" s="17" t="s">
        <v>172</v>
      </c>
      <c r="AU347" s="17" t="s">
        <v>99</v>
      </c>
    </row>
    <row r="348" spans="2:65" s="1" customFormat="1" ht="24.2" customHeight="1">
      <c r="B348" s="36"/>
      <c r="C348" s="153" t="s">
        <v>552</v>
      </c>
      <c r="D348" s="153" t="s">
        <v>165</v>
      </c>
      <c r="E348" s="154" t="s">
        <v>553</v>
      </c>
      <c r="F348" s="155" t="s">
        <v>554</v>
      </c>
      <c r="G348" s="156" t="s">
        <v>298</v>
      </c>
      <c r="H348" s="157">
        <v>0.17399999999999999</v>
      </c>
      <c r="I348" s="158"/>
      <c r="J348" s="158"/>
      <c r="K348" s="159">
        <f>ROUND(P348*H348,2)</f>
        <v>0</v>
      </c>
      <c r="L348" s="155" t="s">
        <v>207</v>
      </c>
      <c r="M348" s="36"/>
      <c r="N348" s="160" t="s">
        <v>1</v>
      </c>
      <c r="O348" s="125" t="s">
        <v>47</v>
      </c>
      <c r="P348" s="35">
        <f>I348+J348</f>
        <v>0</v>
      </c>
      <c r="Q348" s="35">
        <f>ROUND(I348*H348,2)</f>
        <v>0</v>
      </c>
      <c r="R348" s="35">
        <f>ROUND(J348*H348,2)</f>
        <v>0</v>
      </c>
      <c r="T348" s="161">
        <f>S348*H348</f>
        <v>0</v>
      </c>
      <c r="U348" s="161">
        <v>0</v>
      </c>
      <c r="V348" s="161">
        <f>U348*H348</f>
        <v>0</v>
      </c>
      <c r="W348" s="161">
        <v>0</v>
      </c>
      <c r="X348" s="162">
        <f>W348*H348</f>
        <v>0</v>
      </c>
      <c r="AR348" s="163" t="s">
        <v>282</v>
      </c>
      <c r="AT348" s="163" t="s">
        <v>165</v>
      </c>
      <c r="AU348" s="163" t="s">
        <v>99</v>
      </c>
      <c r="AY348" s="17" t="s">
        <v>162</v>
      </c>
      <c r="BE348" s="94">
        <f>IF(O348="základní",K348,0)</f>
        <v>0</v>
      </c>
      <c r="BF348" s="94">
        <f>IF(O348="snížená",K348,0)</f>
        <v>0</v>
      </c>
      <c r="BG348" s="94">
        <f>IF(O348="zákl. přenesená",K348,0)</f>
        <v>0</v>
      </c>
      <c r="BH348" s="94">
        <f>IF(O348="sníž. přenesená",K348,0)</f>
        <v>0</v>
      </c>
      <c r="BI348" s="94">
        <f>IF(O348="nulová",K348,0)</f>
        <v>0</v>
      </c>
      <c r="BJ348" s="17" t="s">
        <v>88</v>
      </c>
      <c r="BK348" s="94">
        <f>ROUND(P348*H348,2)</f>
        <v>0</v>
      </c>
      <c r="BL348" s="17" t="s">
        <v>282</v>
      </c>
      <c r="BM348" s="163" t="s">
        <v>555</v>
      </c>
    </row>
    <row r="349" spans="2:65" s="1" customFormat="1" ht="29.25">
      <c r="B349" s="36"/>
      <c r="D349" s="164" t="s">
        <v>172</v>
      </c>
      <c r="F349" s="165" t="s">
        <v>556</v>
      </c>
      <c r="I349" s="127"/>
      <c r="J349" s="127"/>
      <c r="M349" s="36"/>
      <c r="N349" s="166"/>
      <c r="X349" s="60"/>
      <c r="AT349" s="17" t="s">
        <v>172</v>
      </c>
      <c r="AU349" s="17" t="s">
        <v>99</v>
      </c>
    </row>
    <row r="350" spans="2:65" s="1" customFormat="1" ht="24.2" customHeight="1">
      <c r="B350" s="36"/>
      <c r="C350" s="153" t="s">
        <v>557</v>
      </c>
      <c r="D350" s="153" t="s">
        <v>165</v>
      </c>
      <c r="E350" s="154" t="s">
        <v>558</v>
      </c>
      <c r="F350" s="155" t="s">
        <v>559</v>
      </c>
      <c r="G350" s="156" t="s">
        <v>298</v>
      </c>
      <c r="H350" s="157">
        <v>0.17399999999999999</v>
      </c>
      <c r="I350" s="158"/>
      <c r="J350" s="158"/>
      <c r="K350" s="159">
        <f>ROUND(P350*H350,2)</f>
        <v>0</v>
      </c>
      <c r="L350" s="155" t="s">
        <v>207</v>
      </c>
      <c r="M350" s="36"/>
      <c r="N350" s="160" t="s">
        <v>1</v>
      </c>
      <c r="O350" s="125" t="s">
        <v>47</v>
      </c>
      <c r="P350" s="35">
        <f>I350+J350</f>
        <v>0</v>
      </c>
      <c r="Q350" s="35">
        <f>ROUND(I350*H350,2)</f>
        <v>0</v>
      </c>
      <c r="R350" s="35">
        <f>ROUND(J350*H350,2)</f>
        <v>0</v>
      </c>
      <c r="T350" s="161">
        <f>S350*H350</f>
        <v>0</v>
      </c>
      <c r="U350" s="161">
        <v>0</v>
      </c>
      <c r="V350" s="161">
        <f>U350*H350</f>
        <v>0</v>
      </c>
      <c r="W350" s="161">
        <v>0</v>
      </c>
      <c r="X350" s="162">
        <f>W350*H350</f>
        <v>0</v>
      </c>
      <c r="AR350" s="163" t="s">
        <v>282</v>
      </c>
      <c r="AT350" s="163" t="s">
        <v>165</v>
      </c>
      <c r="AU350" s="163" t="s">
        <v>99</v>
      </c>
      <c r="AY350" s="17" t="s">
        <v>162</v>
      </c>
      <c r="BE350" s="94">
        <f>IF(O350="základní",K350,0)</f>
        <v>0</v>
      </c>
      <c r="BF350" s="94">
        <f>IF(O350="snížená",K350,0)</f>
        <v>0</v>
      </c>
      <c r="BG350" s="94">
        <f>IF(O350="zákl. přenesená",K350,0)</f>
        <v>0</v>
      </c>
      <c r="BH350" s="94">
        <f>IF(O350="sníž. přenesená",K350,0)</f>
        <v>0</v>
      </c>
      <c r="BI350" s="94">
        <f>IF(O350="nulová",K350,0)</f>
        <v>0</v>
      </c>
      <c r="BJ350" s="17" t="s">
        <v>88</v>
      </c>
      <c r="BK350" s="94">
        <f>ROUND(P350*H350,2)</f>
        <v>0</v>
      </c>
      <c r="BL350" s="17" t="s">
        <v>282</v>
      </c>
      <c r="BM350" s="163" t="s">
        <v>560</v>
      </c>
    </row>
    <row r="351" spans="2:65" s="1" customFormat="1" ht="29.25">
      <c r="B351" s="36"/>
      <c r="D351" s="164" t="s">
        <v>172</v>
      </c>
      <c r="F351" s="165" t="s">
        <v>561</v>
      </c>
      <c r="I351" s="127"/>
      <c r="J351" s="127"/>
      <c r="M351" s="36"/>
      <c r="N351" s="166"/>
      <c r="X351" s="60"/>
      <c r="AT351" s="17" t="s">
        <v>172</v>
      </c>
      <c r="AU351" s="17" t="s">
        <v>99</v>
      </c>
    </row>
    <row r="352" spans="2:65" s="1" customFormat="1" ht="24.2" customHeight="1">
      <c r="B352" s="36"/>
      <c r="C352" s="153" t="s">
        <v>562</v>
      </c>
      <c r="D352" s="153" t="s">
        <v>165</v>
      </c>
      <c r="E352" s="154" t="s">
        <v>563</v>
      </c>
      <c r="F352" s="155" t="s">
        <v>564</v>
      </c>
      <c r="G352" s="156" t="s">
        <v>298</v>
      </c>
      <c r="H352" s="157">
        <v>0.17399999999999999</v>
      </c>
      <c r="I352" s="158"/>
      <c r="J352" s="158"/>
      <c r="K352" s="159">
        <f>ROUND(P352*H352,2)</f>
        <v>0</v>
      </c>
      <c r="L352" s="155" t="s">
        <v>207</v>
      </c>
      <c r="M352" s="36"/>
      <c r="N352" s="160" t="s">
        <v>1</v>
      </c>
      <c r="O352" s="125" t="s">
        <v>47</v>
      </c>
      <c r="P352" s="35">
        <f>I352+J352</f>
        <v>0</v>
      </c>
      <c r="Q352" s="35">
        <f>ROUND(I352*H352,2)</f>
        <v>0</v>
      </c>
      <c r="R352" s="35">
        <f>ROUND(J352*H352,2)</f>
        <v>0</v>
      </c>
      <c r="T352" s="161">
        <f>S352*H352</f>
        <v>0</v>
      </c>
      <c r="U352" s="161">
        <v>0</v>
      </c>
      <c r="V352" s="161">
        <f>U352*H352</f>
        <v>0</v>
      </c>
      <c r="W352" s="161">
        <v>0</v>
      </c>
      <c r="X352" s="162">
        <f>W352*H352</f>
        <v>0</v>
      </c>
      <c r="AR352" s="163" t="s">
        <v>282</v>
      </c>
      <c r="AT352" s="163" t="s">
        <v>165</v>
      </c>
      <c r="AU352" s="163" t="s">
        <v>99</v>
      </c>
      <c r="AY352" s="17" t="s">
        <v>162</v>
      </c>
      <c r="BE352" s="94">
        <f>IF(O352="základní",K352,0)</f>
        <v>0</v>
      </c>
      <c r="BF352" s="94">
        <f>IF(O352="snížená",K352,0)</f>
        <v>0</v>
      </c>
      <c r="BG352" s="94">
        <f>IF(O352="zákl. přenesená",K352,0)</f>
        <v>0</v>
      </c>
      <c r="BH352" s="94">
        <f>IF(O352="sníž. přenesená",K352,0)</f>
        <v>0</v>
      </c>
      <c r="BI352" s="94">
        <f>IF(O352="nulová",K352,0)</f>
        <v>0</v>
      </c>
      <c r="BJ352" s="17" t="s">
        <v>88</v>
      </c>
      <c r="BK352" s="94">
        <f>ROUND(P352*H352,2)</f>
        <v>0</v>
      </c>
      <c r="BL352" s="17" t="s">
        <v>282</v>
      </c>
      <c r="BM352" s="163" t="s">
        <v>565</v>
      </c>
    </row>
    <row r="353" spans="2:65" s="1" customFormat="1" ht="39">
      <c r="B353" s="36"/>
      <c r="D353" s="164" t="s">
        <v>172</v>
      </c>
      <c r="F353" s="165" t="s">
        <v>566</v>
      </c>
      <c r="I353" s="127"/>
      <c r="J353" s="127"/>
      <c r="M353" s="36"/>
      <c r="N353" s="166"/>
      <c r="X353" s="60"/>
      <c r="AT353" s="17" t="s">
        <v>172</v>
      </c>
      <c r="AU353" s="17" t="s">
        <v>99</v>
      </c>
    </row>
    <row r="354" spans="2:65" s="11" customFormat="1" ht="22.9" customHeight="1">
      <c r="B354" s="140"/>
      <c r="D354" s="141" t="s">
        <v>83</v>
      </c>
      <c r="E354" s="151" t="s">
        <v>567</v>
      </c>
      <c r="F354" s="151" t="s">
        <v>568</v>
      </c>
      <c r="I354" s="143"/>
      <c r="J354" s="143"/>
      <c r="K354" s="152">
        <f>BK354</f>
        <v>0</v>
      </c>
      <c r="M354" s="140"/>
      <c r="N354" s="145"/>
      <c r="Q354" s="146">
        <f>SUM(Q355:Q404)</f>
        <v>0</v>
      </c>
      <c r="R354" s="146">
        <f>SUM(R355:R404)</f>
        <v>0</v>
      </c>
      <c r="T354" s="147">
        <f>SUM(T355:T404)</f>
        <v>0</v>
      </c>
      <c r="V354" s="147">
        <f>SUM(V355:V404)</f>
        <v>2.8599999999999997E-2</v>
      </c>
      <c r="X354" s="148">
        <f>SUM(X355:X404)</f>
        <v>6.1799999999999995E-4</v>
      </c>
      <c r="AR354" s="141" t="s">
        <v>99</v>
      </c>
      <c r="AT354" s="149" t="s">
        <v>83</v>
      </c>
      <c r="AU354" s="149" t="s">
        <v>88</v>
      </c>
      <c r="AY354" s="141" t="s">
        <v>162</v>
      </c>
      <c r="BK354" s="150">
        <f>SUM(BK355:BK404)</f>
        <v>0</v>
      </c>
    </row>
    <row r="355" spans="2:65" s="1" customFormat="1" ht="24.2" customHeight="1">
      <c r="B355" s="36"/>
      <c r="C355" s="153" t="s">
        <v>569</v>
      </c>
      <c r="D355" s="153" t="s">
        <v>165</v>
      </c>
      <c r="E355" s="154" t="s">
        <v>570</v>
      </c>
      <c r="F355" s="155" t="s">
        <v>571</v>
      </c>
      <c r="G355" s="156" t="s">
        <v>237</v>
      </c>
      <c r="H355" s="157">
        <v>9</v>
      </c>
      <c r="I355" s="158"/>
      <c r="J355" s="158"/>
      <c r="K355" s="159">
        <f>ROUND(P355*H355,2)</f>
        <v>0</v>
      </c>
      <c r="L355" s="155" t="s">
        <v>169</v>
      </c>
      <c r="M355" s="36"/>
      <c r="N355" s="160" t="s">
        <v>1</v>
      </c>
      <c r="O355" s="125" t="s">
        <v>47</v>
      </c>
      <c r="P355" s="35">
        <f>I355+J355</f>
        <v>0</v>
      </c>
      <c r="Q355" s="35">
        <f>ROUND(I355*H355,2)</f>
        <v>0</v>
      </c>
      <c r="R355" s="35">
        <f>ROUND(J355*H355,2)</f>
        <v>0</v>
      </c>
      <c r="T355" s="161">
        <f>S355*H355</f>
        <v>0</v>
      </c>
      <c r="U355" s="161">
        <v>0</v>
      </c>
      <c r="V355" s="161">
        <f>U355*H355</f>
        <v>0</v>
      </c>
      <c r="W355" s="161">
        <v>0</v>
      </c>
      <c r="X355" s="162">
        <f>W355*H355</f>
        <v>0</v>
      </c>
      <c r="AR355" s="163" t="s">
        <v>282</v>
      </c>
      <c r="AT355" s="163" t="s">
        <v>165</v>
      </c>
      <c r="AU355" s="163" t="s">
        <v>99</v>
      </c>
      <c r="AY355" s="17" t="s">
        <v>162</v>
      </c>
      <c r="BE355" s="94">
        <f>IF(O355="základní",K355,0)</f>
        <v>0</v>
      </c>
      <c r="BF355" s="94">
        <f>IF(O355="snížená",K355,0)</f>
        <v>0</v>
      </c>
      <c r="BG355" s="94">
        <f>IF(O355="zákl. přenesená",K355,0)</f>
        <v>0</v>
      </c>
      <c r="BH355" s="94">
        <f>IF(O355="sníž. přenesená",K355,0)</f>
        <v>0</v>
      </c>
      <c r="BI355" s="94">
        <f>IF(O355="nulová",K355,0)</f>
        <v>0</v>
      </c>
      <c r="BJ355" s="17" t="s">
        <v>88</v>
      </c>
      <c r="BK355" s="94">
        <f>ROUND(P355*H355,2)</f>
        <v>0</v>
      </c>
      <c r="BL355" s="17" t="s">
        <v>282</v>
      </c>
      <c r="BM355" s="163" t="s">
        <v>572</v>
      </c>
    </row>
    <row r="356" spans="2:65" s="1" customFormat="1" ht="39">
      <c r="B356" s="36"/>
      <c r="D356" s="164" t="s">
        <v>172</v>
      </c>
      <c r="F356" s="165" t="s">
        <v>573</v>
      </c>
      <c r="I356" s="127"/>
      <c r="J356" s="127"/>
      <c r="M356" s="36"/>
      <c r="N356" s="166"/>
      <c r="X356" s="60"/>
      <c r="AT356" s="17" t="s">
        <v>172</v>
      </c>
      <c r="AU356" s="17" t="s">
        <v>99</v>
      </c>
    </row>
    <row r="357" spans="2:65" s="1" customFormat="1" ht="24.2" customHeight="1">
      <c r="B357" s="36"/>
      <c r="C357" s="187" t="s">
        <v>574</v>
      </c>
      <c r="D357" s="187" t="s">
        <v>241</v>
      </c>
      <c r="E357" s="188" t="s">
        <v>575</v>
      </c>
      <c r="F357" s="189" t="s">
        <v>576</v>
      </c>
      <c r="G357" s="190" t="s">
        <v>237</v>
      </c>
      <c r="H357" s="191">
        <v>9</v>
      </c>
      <c r="I357" s="192"/>
      <c r="J357" s="193"/>
      <c r="K357" s="194">
        <f>ROUND(P357*H357,2)</f>
        <v>0</v>
      </c>
      <c r="L357" s="189" t="s">
        <v>224</v>
      </c>
      <c r="M357" s="195"/>
      <c r="N357" s="196" t="s">
        <v>1</v>
      </c>
      <c r="O357" s="125" t="s">
        <v>47</v>
      </c>
      <c r="P357" s="35">
        <f>I357+J357</f>
        <v>0</v>
      </c>
      <c r="Q357" s="35">
        <f>ROUND(I357*H357,2)</f>
        <v>0</v>
      </c>
      <c r="R357" s="35">
        <f>ROUND(J357*H357,2)</f>
        <v>0</v>
      </c>
      <c r="T357" s="161">
        <f>S357*H357</f>
        <v>0</v>
      </c>
      <c r="U357" s="161">
        <v>1.81E-3</v>
      </c>
      <c r="V357" s="161">
        <f>U357*H357</f>
        <v>1.6289999999999999E-2</v>
      </c>
      <c r="W357" s="161">
        <v>0</v>
      </c>
      <c r="X357" s="162">
        <f>W357*H357</f>
        <v>0</v>
      </c>
      <c r="AR357" s="163" t="s">
        <v>377</v>
      </c>
      <c r="AT357" s="163" t="s">
        <v>241</v>
      </c>
      <c r="AU357" s="163" t="s">
        <v>99</v>
      </c>
      <c r="AY357" s="17" t="s">
        <v>162</v>
      </c>
      <c r="BE357" s="94">
        <f>IF(O357="základní",K357,0)</f>
        <v>0</v>
      </c>
      <c r="BF357" s="94">
        <f>IF(O357="snížená",K357,0)</f>
        <v>0</v>
      </c>
      <c r="BG357" s="94">
        <f>IF(O357="zákl. přenesená",K357,0)</f>
        <v>0</v>
      </c>
      <c r="BH357" s="94">
        <f>IF(O357="sníž. přenesená",K357,0)</f>
        <v>0</v>
      </c>
      <c r="BI357" s="94">
        <f>IF(O357="nulová",K357,0)</f>
        <v>0</v>
      </c>
      <c r="BJ357" s="17" t="s">
        <v>88</v>
      </c>
      <c r="BK357" s="94">
        <f>ROUND(P357*H357,2)</f>
        <v>0</v>
      </c>
      <c r="BL357" s="17" t="s">
        <v>282</v>
      </c>
      <c r="BM357" s="163" t="s">
        <v>577</v>
      </c>
    </row>
    <row r="358" spans="2:65" s="1" customFormat="1" ht="11.25">
      <c r="B358" s="36"/>
      <c r="D358" s="164" t="s">
        <v>172</v>
      </c>
      <c r="F358" s="165" t="s">
        <v>576</v>
      </c>
      <c r="I358" s="127"/>
      <c r="J358" s="127"/>
      <c r="M358" s="36"/>
      <c r="N358" s="166"/>
      <c r="X358" s="60"/>
      <c r="AT358" s="17" t="s">
        <v>172</v>
      </c>
      <c r="AU358" s="17" t="s">
        <v>99</v>
      </c>
    </row>
    <row r="359" spans="2:65" s="1" customFormat="1" ht="24.2" customHeight="1">
      <c r="B359" s="36"/>
      <c r="C359" s="187" t="s">
        <v>578</v>
      </c>
      <c r="D359" s="187" t="s">
        <v>241</v>
      </c>
      <c r="E359" s="188" t="s">
        <v>579</v>
      </c>
      <c r="F359" s="189" t="s">
        <v>580</v>
      </c>
      <c r="G359" s="190" t="s">
        <v>237</v>
      </c>
      <c r="H359" s="191">
        <v>9</v>
      </c>
      <c r="I359" s="192"/>
      <c r="J359" s="193"/>
      <c r="K359" s="194">
        <f>ROUND(P359*H359,2)</f>
        <v>0</v>
      </c>
      <c r="L359" s="189" t="s">
        <v>169</v>
      </c>
      <c r="M359" s="195"/>
      <c r="N359" s="196" t="s">
        <v>1</v>
      </c>
      <c r="O359" s="125" t="s">
        <v>47</v>
      </c>
      <c r="P359" s="35">
        <f>I359+J359</f>
        <v>0</v>
      </c>
      <c r="Q359" s="35">
        <f>ROUND(I359*H359,2)</f>
        <v>0</v>
      </c>
      <c r="R359" s="35">
        <f>ROUND(J359*H359,2)</f>
        <v>0</v>
      </c>
      <c r="T359" s="161">
        <f>S359*H359</f>
        <v>0</v>
      </c>
      <c r="U359" s="161">
        <v>1.0000000000000001E-5</v>
      </c>
      <c r="V359" s="161">
        <f>U359*H359</f>
        <v>9.0000000000000006E-5</v>
      </c>
      <c r="W359" s="161">
        <v>0</v>
      </c>
      <c r="X359" s="162">
        <f>W359*H359</f>
        <v>0</v>
      </c>
      <c r="AR359" s="163" t="s">
        <v>377</v>
      </c>
      <c r="AT359" s="163" t="s">
        <v>241</v>
      </c>
      <c r="AU359" s="163" t="s">
        <v>99</v>
      </c>
      <c r="AY359" s="17" t="s">
        <v>162</v>
      </c>
      <c r="BE359" s="94">
        <f>IF(O359="základní",K359,0)</f>
        <v>0</v>
      </c>
      <c r="BF359" s="94">
        <f>IF(O359="snížená",K359,0)</f>
        <v>0</v>
      </c>
      <c r="BG359" s="94">
        <f>IF(O359="zákl. přenesená",K359,0)</f>
        <v>0</v>
      </c>
      <c r="BH359" s="94">
        <f>IF(O359="sníž. přenesená",K359,0)</f>
        <v>0</v>
      </c>
      <c r="BI359" s="94">
        <f>IF(O359="nulová",K359,0)</f>
        <v>0</v>
      </c>
      <c r="BJ359" s="17" t="s">
        <v>88</v>
      </c>
      <c r="BK359" s="94">
        <f>ROUND(P359*H359,2)</f>
        <v>0</v>
      </c>
      <c r="BL359" s="17" t="s">
        <v>282</v>
      </c>
      <c r="BM359" s="163" t="s">
        <v>581</v>
      </c>
    </row>
    <row r="360" spans="2:65" s="1" customFormat="1" ht="11.25">
      <c r="B360" s="36"/>
      <c r="D360" s="164" t="s">
        <v>172</v>
      </c>
      <c r="F360" s="165" t="s">
        <v>580</v>
      </c>
      <c r="I360" s="127"/>
      <c r="J360" s="127"/>
      <c r="M360" s="36"/>
      <c r="N360" s="166"/>
      <c r="X360" s="60"/>
      <c r="AT360" s="17" t="s">
        <v>172</v>
      </c>
      <c r="AU360" s="17" t="s">
        <v>99</v>
      </c>
    </row>
    <row r="361" spans="2:65" s="1" customFormat="1" ht="24.2" customHeight="1">
      <c r="B361" s="36"/>
      <c r="C361" s="153" t="s">
        <v>582</v>
      </c>
      <c r="D361" s="153" t="s">
        <v>165</v>
      </c>
      <c r="E361" s="154" t="s">
        <v>583</v>
      </c>
      <c r="F361" s="155" t="s">
        <v>584</v>
      </c>
      <c r="G361" s="156" t="s">
        <v>179</v>
      </c>
      <c r="H361" s="157">
        <v>95</v>
      </c>
      <c r="I361" s="158"/>
      <c r="J361" s="158"/>
      <c r="K361" s="159">
        <f>ROUND(P361*H361,2)</f>
        <v>0</v>
      </c>
      <c r="L361" s="155" t="s">
        <v>224</v>
      </c>
      <c r="M361" s="36"/>
      <c r="N361" s="160" t="s">
        <v>1</v>
      </c>
      <c r="O361" s="125" t="s">
        <v>47</v>
      </c>
      <c r="P361" s="35">
        <f>I361+J361</f>
        <v>0</v>
      </c>
      <c r="Q361" s="35">
        <f>ROUND(I361*H361,2)</f>
        <v>0</v>
      </c>
      <c r="R361" s="35">
        <f>ROUND(J361*H361,2)</f>
        <v>0</v>
      </c>
      <c r="T361" s="161">
        <f>S361*H361</f>
        <v>0</v>
      </c>
      <c r="U361" s="161">
        <v>0</v>
      </c>
      <c r="V361" s="161">
        <f>U361*H361</f>
        <v>0</v>
      </c>
      <c r="W361" s="161">
        <v>0</v>
      </c>
      <c r="X361" s="162">
        <f>W361*H361</f>
        <v>0</v>
      </c>
      <c r="AR361" s="163" t="s">
        <v>282</v>
      </c>
      <c r="AT361" s="163" t="s">
        <v>165</v>
      </c>
      <c r="AU361" s="163" t="s">
        <v>99</v>
      </c>
      <c r="AY361" s="17" t="s">
        <v>162</v>
      </c>
      <c r="BE361" s="94">
        <f>IF(O361="základní",K361,0)</f>
        <v>0</v>
      </c>
      <c r="BF361" s="94">
        <f>IF(O361="snížená",K361,0)</f>
        <v>0</v>
      </c>
      <c r="BG361" s="94">
        <f>IF(O361="zákl. přenesená",K361,0)</f>
        <v>0</v>
      </c>
      <c r="BH361" s="94">
        <f>IF(O361="sníž. přenesená",K361,0)</f>
        <v>0</v>
      </c>
      <c r="BI361" s="94">
        <f>IF(O361="nulová",K361,0)</f>
        <v>0</v>
      </c>
      <c r="BJ361" s="17" t="s">
        <v>88</v>
      </c>
      <c r="BK361" s="94">
        <f>ROUND(P361*H361,2)</f>
        <v>0</v>
      </c>
      <c r="BL361" s="17" t="s">
        <v>282</v>
      </c>
      <c r="BM361" s="163" t="s">
        <v>585</v>
      </c>
    </row>
    <row r="362" spans="2:65" s="1" customFormat="1" ht="29.25">
      <c r="B362" s="36"/>
      <c r="D362" s="164" t="s">
        <v>172</v>
      </c>
      <c r="F362" s="165" t="s">
        <v>586</v>
      </c>
      <c r="I362" s="127"/>
      <c r="J362" s="127"/>
      <c r="M362" s="36"/>
      <c r="N362" s="166"/>
      <c r="X362" s="60"/>
      <c r="AT362" s="17" t="s">
        <v>172</v>
      </c>
      <c r="AU362" s="17" t="s">
        <v>99</v>
      </c>
    </row>
    <row r="363" spans="2:65" s="1" customFormat="1" ht="24">
      <c r="B363" s="36"/>
      <c r="C363" s="187" t="s">
        <v>587</v>
      </c>
      <c r="D363" s="187" t="s">
        <v>241</v>
      </c>
      <c r="E363" s="188" t="s">
        <v>588</v>
      </c>
      <c r="F363" s="189" t="s">
        <v>589</v>
      </c>
      <c r="G363" s="190" t="s">
        <v>179</v>
      </c>
      <c r="H363" s="191">
        <v>82</v>
      </c>
      <c r="I363" s="192"/>
      <c r="J363" s="193"/>
      <c r="K363" s="194">
        <f>ROUND(P363*H363,2)</f>
        <v>0</v>
      </c>
      <c r="L363" s="189" t="s">
        <v>224</v>
      </c>
      <c r="M363" s="195"/>
      <c r="N363" s="196" t="s">
        <v>1</v>
      </c>
      <c r="O363" s="125" t="s">
        <v>47</v>
      </c>
      <c r="P363" s="35">
        <f>I363+J363</f>
        <v>0</v>
      </c>
      <c r="Q363" s="35">
        <f>ROUND(I363*H363,2)</f>
        <v>0</v>
      </c>
      <c r="R363" s="35">
        <f>ROUND(J363*H363,2)</f>
        <v>0</v>
      </c>
      <c r="T363" s="161">
        <f>S363*H363</f>
        <v>0</v>
      </c>
      <c r="U363" s="161">
        <v>1.2E-4</v>
      </c>
      <c r="V363" s="161">
        <f>U363*H363</f>
        <v>9.8399999999999998E-3</v>
      </c>
      <c r="W363" s="161">
        <v>0</v>
      </c>
      <c r="X363" s="162">
        <f>W363*H363</f>
        <v>0</v>
      </c>
      <c r="AR363" s="163" t="s">
        <v>377</v>
      </c>
      <c r="AT363" s="163" t="s">
        <v>241</v>
      </c>
      <c r="AU363" s="163" t="s">
        <v>99</v>
      </c>
      <c r="AY363" s="17" t="s">
        <v>162</v>
      </c>
      <c r="BE363" s="94">
        <f>IF(O363="základní",K363,0)</f>
        <v>0</v>
      </c>
      <c r="BF363" s="94">
        <f>IF(O363="snížená",K363,0)</f>
        <v>0</v>
      </c>
      <c r="BG363" s="94">
        <f>IF(O363="zákl. přenesená",K363,0)</f>
        <v>0</v>
      </c>
      <c r="BH363" s="94">
        <f>IF(O363="sníž. přenesená",K363,0)</f>
        <v>0</v>
      </c>
      <c r="BI363" s="94">
        <f>IF(O363="nulová",K363,0)</f>
        <v>0</v>
      </c>
      <c r="BJ363" s="17" t="s">
        <v>88</v>
      </c>
      <c r="BK363" s="94">
        <f>ROUND(P363*H363,2)</f>
        <v>0</v>
      </c>
      <c r="BL363" s="17" t="s">
        <v>282</v>
      </c>
      <c r="BM363" s="163" t="s">
        <v>590</v>
      </c>
    </row>
    <row r="364" spans="2:65" s="1" customFormat="1" ht="11.25">
      <c r="B364" s="36"/>
      <c r="D364" s="164" t="s">
        <v>172</v>
      </c>
      <c r="F364" s="165" t="s">
        <v>589</v>
      </c>
      <c r="I364" s="127"/>
      <c r="J364" s="127"/>
      <c r="M364" s="36"/>
      <c r="N364" s="166"/>
      <c r="X364" s="60"/>
      <c r="AT364" s="17" t="s">
        <v>172</v>
      </c>
      <c r="AU364" s="17" t="s">
        <v>99</v>
      </c>
    </row>
    <row r="365" spans="2:65" s="1" customFormat="1" ht="24">
      <c r="B365" s="36"/>
      <c r="C365" s="187" t="s">
        <v>591</v>
      </c>
      <c r="D365" s="187" t="s">
        <v>241</v>
      </c>
      <c r="E365" s="188" t="s">
        <v>592</v>
      </c>
      <c r="F365" s="189" t="s">
        <v>593</v>
      </c>
      <c r="G365" s="190" t="s">
        <v>179</v>
      </c>
      <c r="H365" s="191">
        <v>13</v>
      </c>
      <c r="I365" s="192"/>
      <c r="J365" s="193"/>
      <c r="K365" s="194">
        <f>ROUND(P365*H365,2)</f>
        <v>0</v>
      </c>
      <c r="L365" s="189" t="s">
        <v>224</v>
      </c>
      <c r="M365" s="195"/>
      <c r="N365" s="196" t="s">
        <v>1</v>
      </c>
      <c r="O365" s="125" t="s">
        <v>47</v>
      </c>
      <c r="P365" s="35">
        <f>I365+J365</f>
        <v>0</v>
      </c>
      <c r="Q365" s="35">
        <f>ROUND(I365*H365,2)</f>
        <v>0</v>
      </c>
      <c r="R365" s="35">
        <f>ROUND(J365*H365,2)</f>
        <v>0</v>
      </c>
      <c r="T365" s="161">
        <f>S365*H365</f>
        <v>0</v>
      </c>
      <c r="U365" s="161">
        <v>1.6000000000000001E-4</v>
      </c>
      <c r="V365" s="161">
        <f>U365*H365</f>
        <v>2.0800000000000003E-3</v>
      </c>
      <c r="W365" s="161">
        <v>0</v>
      </c>
      <c r="X365" s="162">
        <f>W365*H365</f>
        <v>0</v>
      </c>
      <c r="AR365" s="163" t="s">
        <v>377</v>
      </c>
      <c r="AT365" s="163" t="s">
        <v>241</v>
      </c>
      <c r="AU365" s="163" t="s">
        <v>99</v>
      </c>
      <c r="AY365" s="17" t="s">
        <v>162</v>
      </c>
      <c r="BE365" s="94">
        <f>IF(O365="základní",K365,0)</f>
        <v>0</v>
      </c>
      <c r="BF365" s="94">
        <f>IF(O365="snížená",K365,0)</f>
        <v>0</v>
      </c>
      <c r="BG365" s="94">
        <f>IF(O365="zákl. přenesená",K365,0)</f>
        <v>0</v>
      </c>
      <c r="BH365" s="94">
        <f>IF(O365="sníž. přenesená",K365,0)</f>
        <v>0</v>
      </c>
      <c r="BI365" s="94">
        <f>IF(O365="nulová",K365,0)</f>
        <v>0</v>
      </c>
      <c r="BJ365" s="17" t="s">
        <v>88</v>
      </c>
      <c r="BK365" s="94">
        <f>ROUND(P365*H365,2)</f>
        <v>0</v>
      </c>
      <c r="BL365" s="17" t="s">
        <v>282</v>
      </c>
      <c r="BM365" s="163" t="s">
        <v>594</v>
      </c>
    </row>
    <row r="366" spans="2:65" s="1" customFormat="1" ht="11.25">
      <c r="B366" s="36"/>
      <c r="D366" s="164" t="s">
        <v>172</v>
      </c>
      <c r="F366" s="165" t="s">
        <v>593</v>
      </c>
      <c r="I366" s="127"/>
      <c r="J366" s="127"/>
      <c r="M366" s="36"/>
      <c r="N366" s="166"/>
      <c r="X366" s="60"/>
      <c r="AT366" s="17" t="s">
        <v>172</v>
      </c>
      <c r="AU366" s="17" t="s">
        <v>99</v>
      </c>
    </row>
    <row r="367" spans="2:65" s="1" customFormat="1" ht="24.2" customHeight="1">
      <c r="B367" s="36"/>
      <c r="C367" s="153" t="s">
        <v>595</v>
      </c>
      <c r="D367" s="153" t="s">
        <v>165</v>
      </c>
      <c r="E367" s="154" t="s">
        <v>596</v>
      </c>
      <c r="F367" s="155" t="s">
        <v>597</v>
      </c>
      <c r="G367" s="156" t="s">
        <v>237</v>
      </c>
      <c r="H367" s="157">
        <v>72</v>
      </c>
      <c r="I367" s="158"/>
      <c r="J367" s="158"/>
      <c r="K367" s="159">
        <f>ROUND(P367*H367,2)</f>
        <v>0</v>
      </c>
      <c r="L367" s="155" t="s">
        <v>224</v>
      </c>
      <c r="M367" s="36"/>
      <c r="N367" s="160" t="s">
        <v>1</v>
      </c>
      <c r="O367" s="125" t="s">
        <v>47</v>
      </c>
      <c r="P367" s="35">
        <f>I367+J367</f>
        <v>0</v>
      </c>
      <c r="Q367" s="35">
        <f>ROUND(I367*H367,2)</f>
        <v>0</v>
      </c>
      <c r="R367" s="35">
        <f>ROUND(J367*H367,2)</f>
        <v>0</v>
      </c>
      <c r="T367" s="161">
        <f>S367*H367</f>
        <v>0</v>
      </c>
      <c r="U367" s="161">
        <v>0</v>
      </c>
      <c r="V367" s="161">
        <f>U367*H367</f>
        <v>0</v>
      </c>
      <c r="W367" s="161">
        <v>0</v>
      </c>
      <c r="X367" s="162">
        <f>W367*H367</f>
        <v>0</v>
      </c>
      <c r="AR367" s="163" t="s">
        <v>282</v>
      </c>
      <c r="AT367" s="163" t="s">
        <v>165</v>
      </c>
      <c r="AU367" s="163" t="s">
        <v>99</v>
      </c>
      <c r="AY367" s="17" t="s">
        <v>162</v>
      </c>
      <c r="BE367" s="94">
        <f>IF(O367="základní",K367,0)</f>
        <v>0</v>
      </c>
      <c r="BF367" s="94">
        <f>IF(O367="snížená",K367,0)</f>
        <v>0</v>
      </c>
      <c r="BG367" s="94">
        <f>IF(O367="zákl. přenesená",K367,0)</f>
        <v>0</v>
      </c>
      <c r="BH367" s="94">
        <f>IF(O367="sníž. přenesená",K367,0)</f>
        <v>0</v>
      </c>
      <c r="BI367" s="94">
        <f>IF(O367="nulová",K367,0)</f>
        <v>0</v>
      </c>
      <c r="BJ367" s="17" t="s">
        <v>88</v>
      </c>
      <c r="BK367" s="94">
        <f>ROUND(P367*H367,2)</f>
        <v>0</v>
      </c>
      <c r="BL367" s="17" t="s">
        <v>282</v>
      </c>
      <c r="BM367" s="163" t="s">
        <v>598</v>
      </c>
    </row>
    <row r="368" spans="2:65" s="1" customFormat="1" ht="19.5">
      <c r="B368" s="36"/>
      <c r="D368" s="164" t="s">
        <v>172</v>
      </c>
      <c r="F368" s="165" t="s">
        <v>599</v>
      </c>
      <c r="I368" s="127"/>
      <c r="J368" s="127"/>
      <c r="M368" s="36"/>
      <c r="N368" s="166"/>
      <c r="X368" s="60"/>
      <c r="AT368" s="17" t="s">
        <v>172</v>
      </c>
      <c r="AU368" s="17" t="s">
        <v>99</v>
      </c>
    </row>
    <row r="369" spans="2:65" s="1" customFormat="1" ht="24.2" customHeight="1">
      <c r="B369" s="36"/>
      <c r="C369" s="153" t="s">
        <v>600</v>
      </c>
      <c r="D369" s="153" t="s">
        <v>165</v>
      </c>
      <c r="E369" s="154" t="s">
        <v>601</v>
      </c>
      <c r="F369" s="155" t="s">
        <v>602</v>
      </c>
      <c r="G369" s="156" t="s">
        <v>237</v>
      </c>
      <c r="H369" s="157">
        <v>4</v>
      </c>
      <c r="I369" s="158"/>
      <c r="J369" s="158"/>
      <c r="K369" s="159">
        <f>ROUND(P369*H369,2)</f>
        <v>0</v>
      </c>
      <c r="L369" s="155" t="s">
        <v>224</v>
      </c>
      <c r="M369" s="36"/>
      <c r="N369" s="160" t="s">
        <v>1</v>
      </c>
      <c r="O369" s="125" t="s">
        <v>47</v>
      </c>
      <c r="P369" s="35">
        <f>I369+J369</f>
        <v>0</v>
      </c>
      <c r="Q369" s="35">
        <f>ROUND(I369*H369,2)</f>
        <v>0</v>
      </c>
      <c r="R369" s="35">
        <f>ROUND(J369*H369,2)</f>
        <v>0</v>
      </c>
      <c r="T369" s="161">
        <f>S369*H369</f>
        <v>0</v>
      </c>
      <c r="U369" s="161">
        <v>0</v>
      </c>
      <c r="V369" s="161">
        <f>U369*H369</f>
        <v>0</v>
      </c>
      <c r="W369" s="161">
        <v>0</v>
      </c>
      <c r="X369" s="162">
        <f>W369*H369</f>
        <v>0</v>
      </c>
      <c r="AR369" s="163" t="s">
        <v>282</v>
      </c>
      <c r="AT369" s="163" t="s">
        <v>165</v>
      </c>
      <c r="AU369" s="163" t="s">
        <v>99</v>
      </c>
      <c r="AY369" s="17" t="s">
        <v>162</v>
      </c>
      <c r="BE369" s="94">
        <f>IF(O369="základní",K369,0)</f>
        <v>0</v>
      </c>
      <c r="BF369" s="94">
        <f>IF(O369="snížená",K369,0)</f>
        <v>0</v>
      </c>
      <c r="BG369" s="94">
        <f>IF(O369="zákl. přenesená",K369,0)</f>
        <v>0</v>
      </c>
      <c r="BH369" s="94">
        <f>IF(O369="sníž. přenesená",K369,0)</f>
        <v>0</v>
      </c>
      <c r="BI369" s="94">
        <f>IF(O369="nulová",K369,0)</f>
        <v>0</v>
      </c>
      <c r="BJ369" s="17" t="s">
        <v>88</v>
      </c>
      <c r="BK369" s="94">
        <f>ROUND(P369*H369,2)</f>
        <v>0</v>
      </c>
      <c r="BL369" s="17" t="s">
        <v>282</v>
      </c>
      <c r="BM369" s="163" t="s">
        <v>603</v>
      </c>
    </row>
    <row r="370" spans="2:65" s="1" customFormat="1" ht="19.5">
      <c r="B370" s="36"/>
      <c r="D370" s="164" t="s">
        <v>172</v>
      </c>
      <c r="F370" s="165" t="s">
        <v>604</v>
      </c>
      <c r="I370" s="127"/>
      <c r="J370" s="127"/>
      <c r="M370" s="36"/>
      <c r="N370" s="166"/>
      <c r="X370" s="60"/>
      <c r="AT370" s="17" t="s">
        <v>172</v>
      </c>
      <c r="AU370" s="17" t="s">
        <v>99</v>
      </c>
    </row>
    <row r="371" spans="2:65" s="1" customFormat="1" ht="24.2" customHeight="1">
      <c r="B371" s="36"/>
      <c r="C371" s="187" t="s">
        <v>605</v>
      </c>
      <c r="D371" s="187" t="s">
        <v>241</v>
      </c>
      <c r="E371" s="188" t="s">
        <v>606</v>
      </c>
      <c r="F371" s="189" t="s">
        <v>607</v>
      </c>
      <c r="G371" s="190" t="s">
        <v>237</v>
      </c>
      <c r="H371" s="191">
        <v>4</v>
      </c>
      <c r="I371" s="192"/>
      <c r="J371" s="193"/>
      <c r="K371" s="194">
        <f>ROUND(P371*H371,2)</f>
        <v>0</v>
      </c>
      <c r="L371" s="189" t="s">
        <v>224</v>
      </c>
      <c r="M371" s="195"/>
      <c r="N371" s="196" t="s">
        <v>1</v>
      </c>
      <c r="O371" s="125" t="s">
        <v>47</v>
      </c>
      <c r="P371" s="35">
        <f>I371+J371</f>
        <v>0</v>
      </c>
      <c r="Q371" s="35">
        <f>ROUND(I371*H371,2)</f>
        <v>0</v>
      </c>
      <c r="R371" s="35">
        <f>ROUND(J371*H371,2)</f>
        <v>0</v>
      </c>
      <c r="T371" s="161">
        <f>S371*H371</f>
        <v>0</v>
      </c>
      <c r="U371" s="161">
        <v>5.0000000000000002E-5</v>
      </c>
      <c r="V371" s="161">
        <f>U371*H371</f>
        <v>2.0000000000000001E-4</v>
      </c>
      <c r="W371" s="161">
        <v>0</v>
      </c>
      <c r="X371" s="162">
        <f>W371*H371</f>
        <v>0</v>
      </c>
      <c r="AR371" s="163" t="s">
        <v>377</v>
      </c>
      <c r="AT371" s="163" t="s">
        <v>241</v>
      </c>
      <c r="AU371" s="163" t="s">
        <v>99</v>
      </c>
      <c r="AY371" s="17" t="s">
        <v>162</v>
      </c>
      <c r="BE371" s="94">
        <f>IF(O371="základní",K371,0)</f>
        <v>0</v>
      </c>
      <c r="BF371" s="94">
        <f>IF(O371="snížená",K371,0)</f>
        <v>0</v>
      </c>
      <c r="BG371" s="94">
        <f>IF(O371="zákl. přenesená",K371,0)</f>
        <v>0</v>
      </c>
      <c r="BH371" s="94">
        <f>IF(O371="sníž. přenesená",K371,0)</f>
        <v>0</v>
      </c>
      <c r="BI371" s="94">
        <f>IF(O371="nulová",K371,0)</f>
        <v>0</v>
      </c>
      <c r="BJ371" s="17" t="s">
        <v>88</v>
      </c>
      <c r="BK371" s="94">
        <f>ROUND(P371*H371,2)</f>
        <v>0</v>
      </c>
      <c r="BL371" s="17" t="s">
        <v>282</v>
      </c>
      <c r="BM371" s="163" t="s">
        <v>608</v>
      </c>
    </row>
    <row r="372" spans="2:65" s="1" customFormat="1" ht="11.25">
      <c r="B372" s="36"/>
      <c r="D372" s="164" t="s">
        <v>172</v>
      </c>
      <c r="F372" s="165" t="s">
        <v>607</v>
      </c>
      <c r="I372" s="127"/>
      <c r="J372" s="127"/>
      <c r="M372" s="36"/>
      <c r="N372" s="166"/>
      <c r="X372" s="60"/>
      <c r="AT372" s="17" t="s">
        <v>172</v>
      </c>
      <c r="AU372" s="17" t="s">
        <v>99</v>
      </c>
    </row>
    <row r="373" spans="2:65" s="1" customFormat="1" ht="24">
      <c r="B373" s="36"/>
      <c r="C373" s="153" t="s">
        <v>609</v>
      </c>
      <c r="D373" s="153" t="s">
        <v>165</v>
      </c>
      <c r="E373" s="154" t="s">
        <v>610</v>
      </c>
      <c r="F373" s="155" t="s">
        <v>611</v>
      </c>
      <c r="G373" s="156" t="s">
        <v>237</v>
      </c>
      <c r="H373" s="157">
        <v>2</v>
      </c>
      <c r="I373" s="158"/>
      <c r="J373" s="158"/>
      <c r="K373" s="159">
        <f>ROUND(P373*H373,2)</f>
        <v>0</v>
      </c>
      <c r="L373" s="155" t="s">
        <v>224</v>
      </c>
      <c r="M373" s="36"/>
      <c r="N373" s="160" t="s">
        <v>1</v>
      </c>
      <c r="O373" s="125" t="s">
        <v>47</v>
      </c>
      <c r="P373" s="35">
        <f>I373+J373</f>
        <v>0</v>
      </c>
      <c r="Q373" s="35">
        <f>ROUND(I373*H373,2)</f>
        <v>0</v>
      </c>
      <c r="R373" s="35">
        <f>ROUND(J373*H373,2)</f>
        <v>0</v>
      </c>
      <c r="T373" s="161">
        <f>S373*H373</f>
        <v>0</v>
      </c>
      <c r="U373" s="161">
        <v>0</v>
      </c>
      <c r="V373" s="161">
        <f>U373*H373</f>
        <v>0</v>
      </c>
      <c r="W373" s="161">
        <v>0</v>
      </c>
      <c r="X373" s="162">
        <f>W373*H373</f>
        <v>0</v>
      </c>
      <c r="AR373" s="163" t="s">
        <v>282</v>
      </c>
      <c r="AT373" s="163" t="s">
        <v>165</v>
      </c>
      <c r="AU373" s="163" t="s">
        <v>99</v>
      </c>
      <c r="AY373" s="17" t="s">
        <v>162</v>
      </c>
      <c r="BE373" s="94">
        <f>IF(O373="základní",K373,0)</f>
        <v>0</v>
      </c>
      <c r="BF373" s="94">
        <f>IF(O373="snížená",K373,0)</f>
        <v>0</v>
      </c>
      <c r="BG373" s="94">
        <f>IF(O373="zákl. přenesená",K373,0)</f>
        <v>0</v>
      </c>
      <c r="BH373" s="94">
        <f>IF(O373="sníž. přenesená",K373,0)</f>
        <v>0</v>
      </c>
      <c r="BI373" s="94">
        <f>IF(O373="nulová",K373,0)</f>
        <v>0</v>
      </c>
      <c r="BJ373" s="17" t="s">
        <v>88</v>
      </c>
      <c r="BK373" s="94">
        <f>ROUND(P373*H373,2)</f>
        <v>0</v>
      </c>
      <c r="BL373" s="17" t="s">
        <v>282</v>
      </c>
      <c r="BM373" s="163" t="s">
        <v>612</v>
      </c>
    </row>
    <row r="374" spans="2:65" s="1" customFormat="1" ht="19.5">
      <c r="B374" s="36"/>
      <c r="D374" s="164" t="s">
        <v>172</v>
      </c>
      <c r="F374" s="165" t="s">
        <v>613</v>
      </c>
      <c r="I374" s="127"/>
      <c r="J374" s="127"/>
      <c r="M374" s="36"/>
      <c r="N374" s="166"/>
      <c r="X374" s="60"/>
      <c r="AT374" s="17" t="s">
        <v>172</v>
      </c>
      <c r="AU374" s="17" t="s">
        <v>99</v>
      </c>
    </row>
    <row r="375" spans="2:65" s="1" customFormat="1" ht="24.2" customHeight="1">
      <c r="B375" s="36"/>
      <c r="C375" s="187" t="s">
        <v>614</v>
      </c>
      <c r="D375" s="187" t="s">
        <v>241</v>
      </c>
      <c r="E375" s="188" t="s">
        <v>615</v>
      </c>
      <c r="F375" s="189" t="s">
        <v>616</v>
      </c>
      <c r="G375" s="190" t="s">
        <v>237</v>
      </c>
      <c r="H375" s="191">
        <v>2</v>
      </c>
      <c r="I375" s="192"/>
      <c r="J375" s="193"/>
      <c r="K375" s="194">
        <f>ROUND(P375*H375,2)</f>
        <v>0</v>
      </c>
      <c r="L375" s="189" t="s">
        <v>224</v>
      </c>
      <c r="M375" s="195"/>
      <c r="N375" s="196" t="s">
        <v>1</v>
      </c>
      <c r="O375" s="125" t="s">
        <v>47</v>
      </c>
      <c r="P375" s="35">
        <f>I375+J375</f>
        <v>0</v>
      </c>
      <c r="Q375" s="35">
        <f>ROUND(I375*H375,2)</f>
        <v>0</v>
      </c>
      <c r="R375" s="35">
        <f>ROUND(J375*H375,2)</f>
        <v>0</v>
      </c>
      <c r="T375" s="161">
        <f>S375*H375</f>
        <v>0</v>
      </c>
      <c r="U375" s="161">
        <v>5.0000000000000002E-5</v>
      </c>
      <c r="V375" s="161">
        <f>U375*H375</f>
        <v>1E-4</v>
      </c>
      <c r="W375" s="161">
        <v>0</v>
      </c>
      <c r="X375" s="162">
        <f>W375*H375</f>
        <v>0</v>
      </c>
      <c r="AR375" s="163" t="s">
        <v>377</v>
      </c>
      <c r="AT375" s="163" t="s">
        <v>241</v>
      </c>
      <c r="AU375" s="163" t="s">
        <v>99</v>
      </c>
      <c r="AY375" s="17" t="s">
        <v>162</v>
      </c>
      <c r="BE375" s="94">
        <f>IF(O375="základní",K375,0)</f>
        <v>0</v>
      </c>
      <c r="BF375" s="94">
        <f>IF(O375="snížená",K375,0)</f>
        <v>0</v>
      </c>
      <c r="BG375" s="94">
        <f>IF(O375="zákl. přenesená",K375,0)</f>
        <v>0</v>
      </c>
      <c r="BH375" s="94">
        <f>IF(O375="sníž. přenesená",K375,0)</f>
        <v>0</v>
      </c>
      <c r="BI375" s="94">
        <f>IF(O375="nulová",K375,0)</f>
        <v>0</v>
      </c>
      <c r="BJ375" s="17" t="s">
        <v>88</v>
      </c>
      <c r="BK375" s="94">
        <f>ROUND(P375*H375,2)</f>
        <v>0</v>
      </c>
      <c r="BL375" s="17" t="s">
        <v>282</v>
      </c>
      <c r="BM375" s="163" t="s">
        <v>617</v>
      </c>
    </row>
    <row r="376" spans="2:65" s="1" customFormat="1" ht="11.25">
      <c r="B376" s="36"/>
      <c r="D376" s="164" t="s">
        <v>172</v>
      </c>
      <c r="F376" s="165" t="s">
        <v>616</v>
      </c>
      <c r="I376" s="127"/>
      <c r="J376" s="127"/>
      <c r="M376" s="36"/>
      <c r="N376" s="166"/>
      <c r="X376" s="60"/>
      <c r="AT376" s="17" t="s">
        <v>172</v>
      </c>
      <c r="AU376" s="17" t="s">
        <v>99</v>
      </c>
    </row>
    <row r="377" spans="2:65" s="1" customFormat="1" ht="33" customHeight="1">
      <c r="B377" s="36"/>
      <c r="C377" s="153" t="s">
        <v>618</v>
      </c>
      <c r="D377" s="153" t="s">
        <v>165</v>
      </c>
      <c r="E377" s="154" t="s">
        <v>619</v>
      </c>
      <c r="F377" s="155" t="s">
        <v>620</v>
      </c>
      <c r="G377" s="156" t="s">
        <v>237</v>
      </c>
      <c r="H377" s="157">
        <v>3</v>
      </c>
      <c r="I377" s="158"/>
      <c r="J377" s="158"/>
      <c r="K377" s="159">
        <f>ROUND(P377*H377,2)</f>
        <v>0</v>
      </c>
      <c r="L377" s="155" t="s">
        <v>169</v>
      </c>
      <c r="M377" s="36"/>
      <c r="N377" s="160" t="s">
        <v>1</v>
      </c>
      <c r="O377" s="125" t="s">
        <v>47</v>
      </c>
      <c r="P377" s="35">
        <f>I377+J377</f>
        <v>0</v>
      </c>
      <c r="Q377" s="35">
        <f>ROUND(I377*H377,2)</f>
        <v>0</v>
      </c>
      <c r="R377" s="35">
        <f>ROUND(J377*H377,2)</f>
        <v>0</v>
      </c>
      <c r="T377" s="161">
        <f>S377*H377</f>
        <v>0</v>
      </c>
      <c r="U377" s="161">
        <v>0</v>
      </c>
      <c r="V377" s="161">
        <f>U377*H377</f>
        <v>0</v>
      </c>
      <c r="W377" s="161">
        <v>4.8000000000000001E-5</v>
      </c>
      <c r="X377" s="162">
        <f>W377*H377</f>
        <v>1.44E-4</v>
      </c>
      <c r="AR377" s="163" t="s">
        <v>282</v>
      </c>
      <c r="AT377" s="163" t="s">
        <v>165</v>
      </c>
      <c r="AU377" s="163" t="s">
        <v>99</v>
      </c>
      <c r="AY377" s="17" t="s">
        <v>162</v>
      </c>
      <c r="BE377" s="94">
        <f>IF(O377="základní",K377,0)</f>
        <v>0</v>
      </c>
      <c r="BF377" s="94">
        <f>IF(O377="snížená",K377,0)</f>
        <v>0</v>
      </c>
      <c r="BG377" s="94">
        <f>IF(O377="zákl. přenesená",K377,0)</f>
        <v>0</v>
      </c>
      <c r="BH377" s="94">
        <f>IF(O377="sníž. přenesená",K377,0)</f>
        <v>0</v>
      </c>
      <c r="BI377" s="94">
        <f>IF(O377="nulová",K377,0)</f>
        <v>0</v>
      </c>
      <c r="BJ377" s="17" t="s">
        <v>88</v>
      </c>
      <c r="BK377" s="94">
        <f>ROUND(P377*H377,2)</f>
        <v>0</v>
      </c>
      <c r="BL377" s="17" t="s">
        <v>282</v>
      </c>
      <c r="BM377" s="163" t="s">
        <v>621</v>
      </c>
    </row>
    <row r="378" spans="2:65" s="1" customFormat="1" ht="19.5">
      <c r="B378" s="36"/>
      <c r="D378" s="164" t="s">
        <v>172</v>
      </c>
      <c r="F378" s="165" t="s">
        <v>622</v>
      </c>
      <c r="I378" s="127"/>
      <c r="J378" s="127"/>
      <c r="M378" s="36"/>
      <c r="N378" s="166"/>
      <c r="X378" s="60"/>
      <c r="AT378" s="17" t="s">
        <v>172</v>
      </c>
      <c r="AU378" s="17" t="s">
        <v>99</v>
      </c>
    </row>
    <row r="379" spans="2:65" s="1" customFormat="1" ht="37.9" customHeight="1">
      <c r="B379" s="36"/>
      <c r="C379" s="153" t="s">
        <v>623</v>
      </c>
      <c r="D379" s="153" t="s">
        <v>165</v>
      </c>
      <c r="E379" s="154" t="s">
        <v>624</v>
      </c>
      <c r="F379" s="155" t="s">
        <v>625</v>
      </c>
      <c r="G379" s="156" t="s">
        <v>237</v>
      </c>
      <c r="H379" s="157">
        <v>6</v>
      </c>
      <c r="I379" s="158"/>
      <c r="J379" s="158"/>
      <c r="K379" s="159">
        <f>ROUND(P379*H379,2)</f>
        <v>0</v>
      </c>
      <c r="L379" s="155" t="s">
        <v>169</v>
      </c>
      <c r="M379" s="36"/>
      <c r="N379" s="160" t="s">
        <v>1</v>
      </c>
      <c r="O379" s="125" t="s">
        <v>47</v>
      </c>
      <c r="P379" s="35">
        <f>I379+J379</f>
        <v>0</v>
      </c>
      <c r="Q379" s="35">
        <f>ROUND(I379*H379,2)</f>
        <v>0</v>
      </c>
      <c r="R379" s="35">
        <f>ROUND(J379*H379,2)</f>
        <v>0</v>
      </c>
      <c r="T379" s="161">
        <f>S379*H379</f>
        <v>0</v>
      </c>
      <c r="U379" s="161">
        <v>0</v>
      </c>
      <c r="V379" s="161">
        <f>U379*H379</f>
        <v>0</v>
      </c>
      <c r="W379" s="161">
        <v>7.8999999999999996E-5</v>
      </c>
      <c r="X379" s="162">
        <f>W379*H379</f>
        <v>4.7399999999999997E-4</v>
      </c>
      <c r="AR379" s="163" t="s">
        <v>282</v>
      </c>
      <c r="AT379" s="163" t="s">
        <v>165</v>
      </c>
      <c r="AU379" s="163" t="s">
        <v>99</v>
      </c>
      <c r="AY379" s="17" t="s">
        <v>162</v>
      </c>
      <c r="BE379" s="94">
        <f>IF(O379="základní",K379,0)</f>
        <v>0</v>
      </c>
      <c r="BF379" s="94">
        <f>IF(O379="snížená",K379,0)</f>
        <v>0</v>
      </c>
      <c r="BG379" s="94">
        <f>IF(O379="zákl. přenesená",K379,0)</f>
        <v>0</v>
      </c>
      <c r="BH379" s="94">
        <f>IF(O379="sníž. přenesená",K379,0)</f>
        <v>0</v>
      </c>
      <c r="BI379" s="94">
        <f>IF(O379="nulová",K379,0)</f>
        <v>0</v>
      </c>
      <c r="BJ379" s="17" t="s">
        <v>88</v>
      </c>
      <c r="BK379" s="94">
        <f>ROUND(P379*H379,2)</f>
        <v>0</v>
      </c>
      <c r="BL379" s="17" t="s">
        <v>282</v>
      </c>
      <c r="BM379" s="163" t="s">
        <v>626</v>
      </c>
    </row>
    <row r="380" spans="2:65" s="1" customFormat="1" ht="29.25">
      <c r="B380" s="36"/>
      <c r="D380" s="164" t="s">
        <v>172</v>
      </c>
      <c r="F380" s="165" t="s">
        <v>627</v>
      </c>
      <c r="I380" s="127"/>
      <c r="J380" s="127"/>
      <c r="M380" s="36"/>
      <c r="N380" s="166"/>
      <c r="X380" s="60"/>
      <c r="AT380" s="17" t="s">
        <v>172</v>
      </c>
      <c r="AU380" s="17" t="s">
        <v>99</v>
      </c>
    </row>
    <row r="381" spans="2:65" s="1" customFormat="1" ht="33" customHeight="1">
      <c r="B381" s="36"/>
      <c r="C381" s="153" t="s">
        <v>628</v>
      </c>
      <c r="D381" s="153" t="s">
        <v>165</v>
      </c>
      <c r="E381" s="154" t="s">
        <v>629</v>
      </c>
      <c r="F381" s="155" t="s">
        <v>630</v>
      </c>
      <c r="G381" s="156" t="s">
        <v>237</v>
      </c>
      <c r="H381" s="157">
        <v>6</v>
      </c>
      <c r="I381" s="158"/>
      <c r="J381" s="158"/>
      <c r="K381" s="159">
        <f>ROUND(P381*H381,2)</f>
        <v>0</v>
      </c>
      <c r="L381" s="155" t="s">
        <v>169</v>
      </c>
      <c r="M381" s="36"/>
      <c r="N381" s="160" t="s">
        <v>1</v>
      </c>
      <c r="O381" s="125" t="s">
        <v>47</v>
      </c>
      <c r="P381" s="35">
        <f>I381+J381</f>
        <v>0</v>
      </c>
      <c r="Q381" s="35">
        <f>ROUND(I381*H381,2)</f>
        <v>0</v>
      </c>
      <c r="R381" s="35">
        <f>ROUND(J381*H381,2)</f>
        <v>0</v>
      </c>
      <c r="T381" s="161">
        <f>S381*H381</f>
        <v>0</v>
      </c>
      <c r="U381" s="161">
        <v>0</v>
      </c>
      <c r="V381" s="161">
        <f>U381*H381</f>
        <v>0</v>
      </c>
      <c r="W381" s="161">
        <v>0</v>
      </c>
      <c r="X381" s="162">
        <f>W381*H381</f>
        <v>0</v>
      </c>
      <c r="AR381" s="163" t="s">
        <v>282</v>
      </c>
      <c r="AT381" s="163" t="s">
        <v>165</v>
      </c>
      <c r="AU381" s="163" t="s">
        <v>99</v>
      </c>
      <c r="AY381" s="17" t="s">
        <v>162</v>
      </c>
      <c r="BE381" s="94">
        <f>IF(O381="základní",K381,0)</f>
        <v>0</v>
      </c>
      <c r="BF381" s="94">
        <f>IF(O381="snížená",K381,0)</f>
        <v>0</v>
      </c>
      <c r="BG381" s="94">
        <f>IF(O381="zákl. přenesená",K381,0)</f>
        <v>0</v>
      </c>
      <c r="BH381" s="94">
        <f>IF(O381="sníž. přenesená",K381,0)</f>
        <v>0</v>
      </c>
      <c r="BI381" s="94">
        <f>IF(O381="nulová",K381,0)</f>
        <v>0</v>
      </c>
      <c r="BJ381" s="17" t="s">
        <v>88</v>
      </c>
      <c r="BK381" s="94">
        <f>ROUND(P381*H381,2)</f>
        <v>0</v>
      </c>
      <c r="BL381" s="17" t="s">
        <v>282</v>
      </c>
      <c r="BM381" s="163" t="s">
        <v>631</v>
      </c>
    </row>
    <row r="382" spans="2:65" s="1" customFormat="1" ht="19.5">
      <c r="B382" s="36"/>
      <c r="D382" s="164" t="s">
        <v>172</v>
      </c>
      <c r="F382" s="165" t="s">
        <v>632</v>
      </c>
      <c r="I382" s="127"/>
      <c r="J382" s="127"/>
      <c r="M382" s="36"/>
      <c r="N382" s="166"/>
      <c r="X382" s="60"/>
      <c r="AT382" s="17" t="s">
        <v>172</v>
      </c>
      <c r="AU382" s="17" t="s">
        <v>99</v>
      </c>
    </row>
    <row r="383" spans="2:65" s="1" customFormat="1" ht="16.5" customHeight="1">
      <c r="B383" s="36"/>
      <c r="C383" s="187" t="s">
        <v>633</v>
      </c>
      <c r="D383" s="187" t="s">
        <v>241</v>
      </c>
      <c r="E383" s="188" t="s">
        <v>634</v>
      </c>
      <c r="F383" s="189" t="s">
        <v>635</v>
      </c>
      <c r="G383" s="190" t="s">
        <v>1</v>
      </c>
      <c r="H383" s="191">
        <v>6</v>
      </c>
      <c r="I383" s="192"/>
      <c r="J383" s="193"/>
      <c r="K383" s="194">
        <f>ROUND(P383*H383,2)</f>
        <v>0</v>
      </c>
      <c r="L383" s="189" t="s">
        <v>1</v>
      </c>
      <c r="M383" s="195"/>
      <c r="N383" s="196" t="s">
        <v>1</v>
      </c>
      <c r="O383" s="125" t="s">
        <v>47</v>
      </c>
      <c r="P383" s="35">
        <f>I383+J383</f>
        <v>0</v>
      </c>
      <c r="Q383" s="35">
        <f>ROUND(I383*H383,2)</f>
        <v>0</v>
      </c>
      <c r="R383" s="35">
        <f>ROUND(J383*H383,2)</f>
        <v>0</v>
      </c>
      <c r="T383" s="161">
        <f>S383*H383</f>
        <v>0</v>
      </c>
      <c r="U383" s="161">
        <v>0</v>
      </c>
      <c r="V383" s="161">
        <f>U383*H383</f>
        <v>0</v>
      </c>
      <c r="W383" s="161">
        <v>0</v>
      </c>
      <c r="X383" s="162">
        <f>W383*H383</f>
        <v>0</v>
      </c>
      <c r="AR383" s="163" t="s">
        <v>377</v>
      </c>
      <c r="AT383" s="163" t="s">
        <v>241</v>
      </c>
      <c r="AU383" s="163" t="s">
        <v>99</v>
      </c>
      <c r="AY383" s="17" t="s">
        <v>162</v>
      </c>
      <c r="BE383" s="94">
        <f>IF(O383="základní",K383,0)</f>
        <v>0</v>
      </c>
      <c r="BF383" s="94">
        <f>IF(O383="snížená",K383,0)</f>
        <v>0</v>
      </c>
      <c r="BG383" s="94">
        <f>IF(O383="zákl. přenesená",K383,0)</f>
        <v>0</v>
      </c>
      <c r="BH383" s="94">
        <f>IF(O383="sníž. přenesená",K383,0)</f>
        <v>0</v>
      </c>
      <c r="BI383" s="94">
        <f>IF(O383="nulová",K383,0)</f>
        <v>0</v>
      </c>
      <c r="BJ383" s="17" t="s">
        <v>88</v>
      </c>
      <c r="BK383" s="94">
        <f>ROUND(P383*H383,2)</f>
        <v>0</v>
      </c>
      <c r="BL383" s="17" t="s">
        <v>282</v>
      </c>
      <c r="BM383" s="163" t="s">
        <v>636</v>
      </c>
    </row>
    <row r="384" spans="2:65" s="1" customFormat="1" ht="11.25">
      <c r="B384" s="36"/>
      <c r="D384" s="164" t="s">
        <v>172</v>
      </c>
      <c r="F384" s="165" t="s">
        <v>635</v>
      </c>
      <c r="I384" s="127"/>
      <c r="J384" s="127"/>
      <c r="M384" s="36"/>
      <c r="N384" s="166"/>
      <c r="X384" s="60"/>
      <c r="AT384" s="17" t="s">
        <v>172</v>
      </c>
      <c r="AU384" s="17" t="s">
        <v>99</v>
      </c>
    </row>
    <row r="385" spans="2:65" s="1" customFormat="1" ht="24.2" customHeight="1">
      <c r="B385" s="36"/>
      <c r="C385" s="153" t="s">
        <v>637</v>
      </c>
      <c r="D385" s="153" t="s">
        <v>165</v>
      </c>
      <c r="E385" s="154" t="s">
        <v>638</v>
      </c>
      <c r="F385" s="155" t="s">
        <v>639</v>
      </c>
      <c r="G385" s="156" t="s">
        <v>237</v>
      </c>
      <c r="H385" s="157">
        <v>8</v>
      </c>
      <c r="I385" s="158"/>
      <c r="J385" s="158"/>
      <c r="K385" s="159">
        <f>ROUND(P385*H385,2)</f>
        <v>0</v>
      </c>
      <c r="L385" s="155" t="s">
        <v>224</v>
      </c>
      <c r="M385" s="36"/>
      <c r="N385" s="160" t="s">
        <v>1</v>
      </c>
      <c r="O385" s="125" t="s">
        <v>47</v>
      </c>
      <c r="P385" s="35">
        <f>I385+J385</f>
        <v>0</v>
      </c>
      <c r="Q385" s="35">
        <f>ROUND(I385*H385,2)</f>
        <v>0</v>
      </c>
      <c r="R385" s="35">
        <f>ROUND(J385*H385,2)</f>
        <v>0</v>
      </c>
      <c r="T385" s="161">
        <f>S385*H385</f>
        <v>0</v>
      </c>
      <c r="U385" s="161">
        <v>0</v>
      </c>
      <c r="V385" s="161">
        <f>U385*H385</f>
        <v>0</v>
      </c>
      <c r="W385" s="161">
        <v>0</v>
      </c>
      <c r="X385" s="162">
        <f>W385*H385</f>
        <v>0</v>
      </c>
      <c r="AR385" s="163" t="s">
        <v>282</v>
      </c>
      <c r="AT385" s="163" t="s">
        <v>165</v>
      </c>
      <c r="AU385" s="163" t="s">
        <v>99</v>
      </c>
      <c r="AY385" s="17" t="s">
        <v>162</v>
      </c>
      <c r="BE385" s="94">
        <f>IF(O385="základní",K385,0)</f>
        <v>0</v>
      </c>
      <c r="BF385" s="94">
        <f>IF(O385="snížená",K385,0)</f>
        <v>0</v>
      </c>
      <c r="BG385" s="94">
        <f>IF(O385="zákl. přenesená",K385,0)</f>
        <v>0</v>
      </c>
      <c r="BH385" s="94">
        <f>IF(O385="sníž. přenesená",K385,0)</f>
        <v>0</v>
      </c>
      <c r="BI385" s="94">
        <f>IF(O385="nulová",K385,0)</f>
        <v>0</v>
      </c>
      <c r="BJ385" s="17" t="s">
        <v>88</v>
      </c>
      <c r="BK385" s="94">
        <f>ROUND(P385*H385,2)</f>
        <v>0</v>
      </c>
      <c r="BL385" s="17" t="s">
        <v>282</v>
      </c>
      <c r="BM385" s="163" t="s">
        <v>640</v>
      </c>
    </row>
    <row r="386" spans="2:65" s="1" customFormat="1" ht="29.25">
      <c r="B386" s="36"/>
      <c r="D386" s="164" t="s">
        <v>172</v>
      </c>
      <c r="F386" s="165" t="s">
        <v>641</v>
      </c>
      <c r="I386" s="127"/>
      <c r="J386" s="127"/>
      <c r="M386" s="36"/>
      <c r="N386" s="166"/>
      <c r="X386" s="60"/>
      <c r="AT386" s="17" t="s">
        <v>172</v>
      </c>
      <c r="AU386" s="17" t="s">
        <v>99</v>
      </c>
    </row>
    <row r="387" spans="2:65" s="1" customFormat="1" ht="16.5" customHeight="1">
      <c r="B387" s="36"/>
      <c r="C387" s="187" t="s">
        <v>642</v>
      </c>
      <c r="D387" s="187" t="s">
        <v>241</v>
      </c>
      <c r="E387" s="188" t="s">
        <v>643</v>
      </c>
      <c r="F387" s="189" t="s">
        <v>644</v>
      </c>
      <c r="G387" s="190" t="s">
        <v>237</v>
      </c>
      <c r="H387" s="191">
        <v>8</v>
      </c>
      <c r="I387" s="192"/>
      <c r="J387" s="193"/>
      <c r="K387" s="194">
        <f>ROUND(P387*H387,2)</f>
        <v>0</v>
      </c>
      <c r="L387" s="189" t="s">
        <v>1</v>
      </c>
      <c r="M387" s="195"/>
      <c r="N387" s="196" t="s">
        <v>1</v>
      </c>
      <c r="O387" s="125" t="s">
        <v>47</v>
      </c>
      <c r="P387" s="35">
        <f>I387+J387</f>
        <v>0</v>
      </c>
      <c r="Q387" s="35">
        <f>ROUND(I387*H387,2)</f>
        <v>0</v>
      </c>
      <c r="R387" s="35">
        <f>ROUND(J387*H387,2)</f>
        <v>0</v>
      </c>
      <c r="T387" s="161">
        <f>S387*H387</f>
        <v>0</v>
      </c>
      <c r="U387" s="161">
        <v>0</v>
      </c>
      <c r="V387" s="161">
        <f>U387*H387</f>
        <v>0</v>
      </c>
      <c r="W387" s="161">
        <v>0</v>
      </c>
      <c r="X387" s="162">
        <f>W387*H387</f>
        <v>0</v>
      </c>
      <c r="AR387" s="163" t="s">
        <v>377</v>
      </c>
      <c r="AT387" s="163" t="s">
        <v>241</v>
      </c>
      <c r="AU387" s="163" t="s">
        <v>99</v>
      </c>
      <c r="AY387" s="17" t="s">
        <v>162</v>
      </c>
      <c r="BE387" s="94">
        <f>IF(O387="základní",K387,0)</f>
        <v>0</v>
      </c>
      <c r="BF387" s="94">
        <f>IF(O387="snížená",K387,0)</f>
        <v>0</v>
      </c>
      <c r="BG387" s="94">
        <f>IF(O387="zákl. přenesená",K387,0)</f>
        <v>0</v>
      </c>
      <c r="BH387" s="94">
        <f>IF(O387="sníž. přenesená",K387,0)</f>
        <v>0</v>
      </c>
      <c r="BI387" s="94">
        <f>IF(O387="nulová",K387,0)</f>
        <v>0</v>
      </c>
      <c r="BJ387" s="17" t="s">
        <v>88</v>
      </c>
      <c r="BK387" s="94">
        <f>ROUND(P387*H387,2)</f>
        <v>0</v>
      </c>
      <c r="BL387" s="17" t="s">
        <v>282</v>
      </c>
      <c r="BM387" s="163" t="s">
        <v>645</v>
      </c>
    </row>
    <row r="388" spans="2:65" s="1" customFormat="1" ht="37.9" customHeight="1">
      <c r="B388" s="36"/>
      <c r="C388" s="153" t="s">
        <v>646</v>
      </c>
      <c r="D388" s="153" t="s">
        <v>165</v>
      </c>
      <c r="E388" s="154" t="s">
        <v>647</v>
      </c>
      <c r="F388" s="155" t="s">
        <v>648</v>
      </c>
      <c r="G388" s="156" t="s">
        <v>237</v>
      </c>
      <c r="H388" s="157">
        <v>4</v>
      </c>
      <c r="I388" s="158"/>
      <c r="J388" s="158"/>
      <c r="K388" s="159">
        <f>ROUND(P388*H388,2)</f>
        <v>0</v>
      </c>
      <c r="L388" s="155" t="s">
        <v>224</v>
      </c>
      <c r="M388" s="36"/>
      <c r="N388" s="160" t="s">
        <v>1</v>
      </c>
      <c r="O388" s="125" t="s">
        <v>47</v>
      </c>
      <c r="P388" s="35">
        <f>I388+J388</f>
        <v>0</v>
      </c>
      <c r="Q388" s="35">
        <f>ROUND(I388*H388,2)</f>
        <v>0</v>
      </c>
      <c r="R388" s="35">
        <f>ROUND(J388*H388,2)</f>
        <v>0</v>
      </c>
      <c r="T388" s="161">
        <f>S388*H388</f>
        <v>0</v>
      </c>
      <c r="U388" s="161">
        <v>0</v>
      </c>
      <c r="V388" s="161">
        <f>U388*H388</f>
        <v>0</v>
      </c>
      <c r="W388" s="161">
        <v>0</v>
      </c>
      <c r="X388" s="162">
        <f>W388*H388</f>
        <v>0</v>
      </c>
      <c r="AR388" s="163" t="s">
        <v>282</v>
      </c>
      <c r="AT388" s="163" t="s">
        <v>165</v>
      </c>
      <c r="AU388" s="163" t="s">
        <v>99</v>
      </c>
      <c r="AY388" s="17" t="s">
        <v>162</v>
      </c>
      <c r="BE388" s="94">
        <f>IF(O388="základní",K388,0)</f>
        <v>0</v>
      </c>
      <c r="BF388" s="94">
        <f>IF(O388="snížená",K388,0)</f>
        <v>0</v>
      </c>
      <c r="BG388" s="94">
        <f>IF(O388="zákl. přenesená",K388,0)</f>
        <v>0</v>
      </c>
      <c r="BH388" s="94">
        <f>IF(O388="sníž. přenesená",K388,0)</f>
        <v>0</v>
      </c>
      <c r="BI388" s="94">
        <f>IF(O388="nulová",K388,0)</f>
        <v>0</v>
      </c>
      <c r="BJ388" s="17" t="s">
        <v>88</v>
      </c>
      <c r="BK388" s="94">
        <f>ROUND(P388*H388,2)</f>
        <v>0</v>
      </c>
      <c r="BL388" s="17" t="s">
        <v>282</v>
      </c>
      <c r="BM388" s="163" t="s">
        <v>649</v>
      </c>
    </row>
    <row r="389" spans="2:65" s="1" customFormat="1" ht="29.25">
      <c r="B389" s="36"/>
      <c r="D389" s="164" t="s">
        <v>172</v>
      </c>
      <c r="F389" s="165" t="s">
        <v>650</v>
      </c>
      <c r="I389" s="127"/>
      <c r="J389" s="127"/>
      <c r="M389" s="36"/>
      <c r="N389" s="166"/>
      <c r="X389" s="60"/>
      <c r="AT389" s="17" t="s">
        <v>172</v>
      </c>
      <c r="AU389" s="17" t="s">
        <v>99</v>
      </c>
    </row>
    <row r="390" spans="2:65" s="12" customFormat="1" ht="11.25">
      <c r="B390" s="167"/>
      <c r="D390" s="164" t="s">
        <v>174</v>
      </c>
      <c r="E390" s="168" t="s">
        <v>1</v>
      </c>
      <c r="F390" s="169" t="s">
        <v>651</v>
      </c>
      <c r="H390" s="168" t="s">
        <v>1</v>
      </c>
      <c r="I390" s="170"/>
      <c r="J390" s="170"/>
      <c r="M390" s="167"/>
      <c r="N390" s="171"/>
      <c r="X390" s="172"/>
      <c r="AT390" s="168" t="s">
        <v>174</v>
      </c>
      <c r="AU390" s="168" t="s">
        <v>99</v>
      </c>
      <c r="AV390" s="12" t="s">
        <v>88</v>
      </c>
      <c r="AW390" s="12" t="s">
        <v>5</v>
      </c>
      <c r="AX390" s="12" t="s">
        <v>84</v>
      </c>
      <c r="AY390" s="168" t="s">
        <v>162</v>
      </c>
    </row>
    <row r="391" spans="2:65" s="13" customFormat="1" ht="11.25">
      <c r="B391" s="173"/>
      <c r="D391" s="164" t="s">
        <v>174</v>
      </c>
      <c r="E391" s="174" t="s">
        <v>1</v>
      </c>
      <c r="F391" s="175" t="s">
        <v>99</v>
      </c>
      <c r="H391" s="176">
        <v>2</v>
      </c>
      <c r="I391" s="177"/>
      <c r="J391" s="177"/>
      <c r="M391" s="173"/>
      <c r="N391" s="178"/>
      <c r="X391" s="179"/>
      <c r="AT391" s="174" t="s">
        <v>174</v>
      </c>
      <c r="AU391" s="174" t="s">
        <v>99</v>
      </c>
      <c r="AV391" s="13" t="s">
        <v>99</v>
      </c>
      <c r="AW391" s="13" t="s">
        <v>5</v>
      </c>
      <c r="AX391" s="13" t="s">
        <v>84</v>
      </c>
      <c r="AY391" s="174" t="s">
        <v>162</v>
      </c>
    </row>
    <row r="392" spans="2:65" s="12" customFormat="1" ht="11.25">
      <c r="B392" s="167"/>
      <c r="D392" s="164" t="s">
        <v>174</v>
      </c>
      <c r="E392" s="168" t="s">
        <v>1</v>
      </c>
      <c r="F392" s="169" t="s">
        <v>652</v>
      </c>
      <c r="H392" s="168" t="s">
        <v>1</v>
      </c>
      <c r="I392" s="170"/>
      <c r="J392" s="170"/>
      <c r="M392" s="167"/>
      <c r="N392" s="171"/>
      <c r="X392" s="172"/>
      <c r="AT392" s="168" t="s">
        <v>174</v>
      </c>
      <c r="AU392" s="168" t="s">
        <v>99</v>
      </c>
      <c r="AV392" s="12" t="s">
        <v>88</v>
      </c>
      <c r="AW392" s="12" t="s">
        <v>5</v>
      </c>
      <c r="AX392" s="12" t="s">
        <v>84</v>
      </c>
      <c r="AY392" s="168" t="s">
        <v>162</v>
      </c>
    </row>
    <row r="393" spans="2:65" s="13" customFormat="1" ht="11.25">
      <c r="B393" s="173"/>
      <c r="D393" s="164" t="s">
        <v>174</v>
      </c>
      <c r="E393" s="174" t="s">
        <v>1</v>
      </c>
      <c r="F393" s="175" t="s">
        <v>99</v>
      </c>
      <c r="H393" s="176">
        <v>2</v>
      </c>
      <c r="I393" s="177"/>
      <c r="J393" s="177"/>
      <c r="M393" s="173"/>
      <c r="N393" s="178"/>
      <c r="X393" s="179"/>
      <c r="AT393" s="174" t="s">
        <v>174</v>
      </c>
      <c r="AU393" s="174" t="s">
        <v>99</v>
      </c>
      <c r="AV393" s="13" t="s">
        <v>99</v>
      </c>
      <c r="AW393" s="13" t="s">
        <v>5</v>
      </c>
      <c r="AX393" s="13" t="s">
        <v>84</v>
      </c>
      <c r="AY393" s="174" t="s">
        <v>162</v>
      </c>
    </row>
    <row r="394" spans="2:65" s="14" customFormat="1" ht="11.25">
      <c r="B394" s="180"/>
      <c r="D394" s="164" t="s">
        <v>174</v>
      </c>
      <c r="E394" s="181" t="s">
        <v>1</v>
      </c>
      <c r="F394" s="182" t="s">
        <v>191</v>
      </c>
      <c r="H394" s="183">
        <v>4</v>
      </c>
      <c r="I394" s="184"/>
      <c r="J394" s="184"/>
      <c r="M394" s="180"/>
      <c r="N394" s="185"/>
      <c r="X394" s="186"/>
      <c r="AT394" s="181" t="s">
        <v>174</v>
      </c>
      <c r="AU394" s="181" t="s">
        <v>99</v>
      </c>
      <c r="AV394" s="14" t="s">
        <v>170</v>
      </c>
      <c r="AW394" s="14" t="s">
        <v>5</v>
      </c>
      <c r="AX394" s="14" t="s">
        <v>88</v>
      </c>
      <c r="AY394" s="181" t="s">
        <v>162</v>
      </c>
    </row>
    <row r="395" spans="2:65" s="1" customFormat="1" ht="24.2" customHeight="1">
      <c r="B395" s="36"/>
      <c r="C395" s="153" t="s">
        <v>653</v>
      </c>
      <c r="D395" s="153" t="s">
        <v>165</v>
      </c>
      <c r="E395" s="154" t="s">
        <v>654</v>
      </c>
      <c r="F395" s="155" t="s">
        <v>655</v>
      </c>
      <c r="G395" s="156" t="s">
        <v>237</v>
      </c>
      <c r="H395" s="157">
        <v>1</v>
      </c>
      <c r="I395" s="158"/>
      <c r="J395" s="158"/>
      <c r="K395" s="159">
        <f>ROUND(P395*H395,2)</f>
        <v>0</v>
      </c>
      <c r="L395" s="155" t="s">
        <v>169</v>
      </c>
      <c r="M395" s="36"/>
      <c r="N395" s="160" t="s">
        <v>1</v>
      </c>
      <c r="O395" s="125" t="s">
        <v>47</v>
      </c>
      <c r="P395" s="35">
        <f>I395+J395</f>
        <v>0</v>
      </c>
      <c r="Q395" s="35">
        <f>ROUND(I395*H395,2)</f>
        <v>0</v>
      </c>
      <c r="R395" s="35">
        <f>ROUND(J395*H395,2)</f>
        <v>0</v>
      </c>
      <c r="T395" s="161">
        <f>S395*H395</f>
        <v>0</v>
      </c>
      <c r="U395" s="161">
        <v>0</v>
      </c>
      <c r="V395" s="161">
        <f>U395*H395</f>
        <v>0</v>
      </c>
      <c r="W395" s="161">
        <v>0</v>
      </c>
      <c r="X395" s="162">
        <f>W395*H395</f>
        <v>0</v>
      </c>
      <c r="AR395" s="163" t="s">
        <v>282</v>
      </c>
      <c r="AT395" s="163" t="s">
        <v>165</v>
      </c>
      <c r="AU395" s="163" t="s">
        <v>99</v>
      </c>
      <c r="AY395" s="17" t="s">
        <v>162</v>
      </c>
      <c r="BE395" s="94">
        <f>IF(O395="základní",K395,0)</f>
        <v>0</v>
      </c>
      <c r="BF395" s="94">
        <f>IF(O395="snížená",K395,0)</f>
        <v>0</v>
      </c>
      <c r="BG395" s="94">
        <f>IF(O395="zákl. přenesená",K395,0)</f>
        <v>0</v>
      </c>
      <c r="BH395" s="94">
        <f>IF(O395="sníž. přenesená",K395,0)</f>
        <v>0</v>
      </c>
      <c r="BI395" s="94">
        <f>IF(O395="nulová",K395,0)</f>
        <v>0</v>
      </c>
      <c r="BJ395" s="17" t="s">
        <v>88</v>
      </c>
      <c r="BK395" s="94">
        <f>ROUND(P395*H395,2)</f>
        <v>0</v>
      </c>
      <c r="BL395" s="17" t="s">
        <v>282</v>
      </c>
      <c r="BM395" s="163" t="s">
        <v>656</v>
      </c>
    </row>
    <row r="396" spans="2:65" s="1" customFormat="1" ht="29.25">
      <c r="B396" s="36"/>
      <c r="D396" s="164" t="s">
        <v>172</v>
      </c>
      <c r="F396" s="165" t="s">
        <v>657</v>
      </c>
      <c r="I396" s="127"/>
      <c r="J396" s="127"/>
      <c r="M396" s="36"/>
      <c r="N396" s="166"/>
      <c r="X396" s="60"/>
      <c r="AT396" s="17" t="s">
        <v>172</v>
      </c>
      <c r="AU396" s="17" t="s">
        <v>99</v>
      </c>
    </row>
    <row r="397" spans="2:65" s="1" customFormat="1" ht="24.2" customHeight="1">
      <c r="B397" s="36"/>
      <c r="C397" s="153" t="s">
        <v>658</v>
      </c>
      <c r="D397" s="153" t="s">
        <v>165</v>
      </c>
      <c r="E397" s="154" t="s">
        <v>659</v>
      </c>
      <c r="F397" s="155" t="s">
        <v>660</v>
      </c>
      <c r="G397" s="156" t="s">
        <v>298</v>
      </c>
      <c r="H397" s="157">
        <v>2.9000000000000001E-2</v>
      </c>
      <c r="I397" s="158"/>
      <c r="J397" s="158"/>
      <c r="K397" s="159">
        <f>ROUND(P397*H397,2)</f>
        <v>0</v>
      </c>
      <c r="L397" s="155" t="s">
        <v>169</v>
      </c>
      <c r="M397" s="36"/>
      <c r="N397" s="160" t="s">
        <v>1</v>
      </c>
      <c r="O397" s="125" t="s">
        <v>47</v>
      </c>
      <c r="P397" s="35">
        <f>I397+J397</f>
        <v>0</v>
      </c>
      <c r="Q397" s="35">
        <f>ROUND(I397*H397,2)</f>
        <v>0</v>
      </c>
      <c r="R397" s="35">
        <f>ROUND(J397*H397,2)</f>
        <v>0</v>
      </c>
      <c r="T397" s="161">
        <f>S397*H397</f>
        <v>0</v>
      </c>
      <c r="U397" s="161">
        <v>0</v>
      </c>
      <c r="V397" s="161">
        <f>U397*H397</f>
        <v>0</v>
      </c>
      <c r="W397" s="161">
        <v>0</v>
      </c>
      <c r="X397" s="162">
        <f>W397*H397</f>
        <v>0</v>
      </c>
      <c r="AR397" s="163" t="s">
        <v>282</v>
      </c>
      <c r="AT397" s="163" t="s">
        <v>165</v>
      </c>
      <c r="AU397" s="163" t="s">
        <v>99</v>
      </c>
      <c r="AY397" s="17" t="s">
        <v>162</v>
      </c>
      <c r="BE397" s="94">
        <f>IF(O397="základní",K397,0)</f>
        <v>0</v>
      </c>
      <c r="BF397" s="94">
        <f>IF(O397="snížená",K397,0)</f>
        <v>0</v>
      </c>
      <c r="BG397" s="94">
        <f>IF(O397="zákl. přenesená",K397,0)</f>
        <v>0</v>
      </c>
      <c r="BH397" s="94">
        <f>IF(O397="sníž. přenesená",K397,0)</f>
        <v>0</v>
      </c>
      <c r="BI397" s="94">
        <f>IF(O397="nulová",K397,0)</f>
        <v>0</v>
      </c>
      <c r="BJ397" s="17" t="s">
        <v>88</v>
      </c>
      <c r="BK397" s="94">
        <f>ROUND(P397*H397,2)</f>
        <v>0</v>
      </c>
      <c r="BL397" s="17" t="s">
        <v>282</v>
      </c>
      <c r="BM397" s="163" t="s">
        <v>661</v>
      </c>
    </row>
    <row r="398" spans="2:65" s="1" customFormat="1" ht="29.25">
      <c r="B398" s="36"/>
      <c r="D398" s="164" t="s">
        <v>172</v>
      </c>
      <c r="F398" s="165" t="s">
        <v>662</v>
      </c>
      <c r="I398" s="127"/>
      <c r="J398" s="127"/>
      <c r="M398" s="36"/>
      <c r="N398" s="166"/>
      <c r="X398" s="60"/>
      <c r="AT398" s="17" t="s">
        <v>172</v>
      </c>
      <c r="AU398" s="17" t="s">
        <v>99</v>
      </c>
    </row>
    <row r="399" spans="2:65" s="1" customFormat="1" ht="24.2" customHeight="1">
      <c r="B399" s="36"/>
      <c r="C399" s="153" t="s">
        <v>663</v>
      </c>
      <c r="D399" s="153" t="s">
        <v>165</v>
      </c>
      <c r="E399" s="154" t="s">
        <v>664</v>
      </c>
      <c r="F399" s="155" t="s">
        <v>665</v>
      </c>
      <c r="G399" s="156" t="s">
        <v>298</v>
      </c>
      <c r="H399" s="157">
        <v>2.9000000000000001E-2</v>
      </c>
      <c r="I399" s="158"/>
      <c r="J399" s="158"/>
      <c r="K399" s="159">
        <f>ROUND(P399*H399,2)</f>
        <v>0</v>
      </c>
      <c r="L399" s="155" t="s">
        <v>207</v>
      </c>
      <c r="M399" s="36"/>
      <c r="N399" s="160" t="s">
        <v>1</v>
      </c>
      <c r="O399" s="125" t="s">
        <v>47</v>
      </c>
      <c r="P399" s="35">
        <f>I399+J399</f>
        <v>0</v>
      </c>
      <c r="Q399" s="35">
        <f>ROUND(I399*H399,2)</f>
        <v>0</v>
      </c>
      <c r="R399" s="35">
        <f>ROUND(J399*H399,2)</f>
        <v>0</v>
      </c>
      <c r="T399" s="161">
        <f>S399*H399</f>
        <v>0</v>
      </c>
      <c r="U399" s="161">
        <v>0</v>
      </c>
      <c r="V399" s="161">
        <f>U399*H399</f>
        <v>0</v>
      </c>
      <c r="W399" s="161">
        <v>0</v>
      </c>
      <c r="X399" s="162">
        <f>W399*H399</f>
        <v>0</v>
      </c>
      <c r="AR399" s="163" t="s">
        <v>282</v>
      </c>
      <c r="AT399" s="163" t="s">
        <v>165</v>
      </c>
      <c r="AU399" s="163" t="s">
        <v>99</v>
      </c>
      <c r="AY399" s="17" t="s">
        <v>162</v>
      </c>
      <c r="BE399" s="94">
        <f>IF(O399="základní",K399,0)</f>
        <v>0</v>
      </c>
      <c r="BF399" s="94">
        <f>IF(O399="snížená",K399,0)</f>
        <v>0</v>
      </c>
      <c r="BG399" s="94">
        <f>IF(O399="zákl. přenesená",K399,0)</f>
        <v>0</v>
      </c>
      <c r="BH399" s="94">
        <f>IF(O399="sníž. přenesená",K399,0)</f>
        <v>0</v>
      </c>
      <c r="BI399" s="94">
        <f>IF(O399="nulová",K399,0)</f>
        <v>0</v>
      </c>
      <c r="BJ399" s="17" t="s">
        <v>88</v>
      </c>
      <c r="BK399" s="94">
        <f>ROUND(P399*H399,2)</f>
        <v>0</v>
      </c>
      <c r="BL399" s="17" t="s">
        <v>282</v>
      </c>
      <c r="BM399" s="163" t="s">
        <v>666</v>
      </c>
    </row>
    <row r="400" spans="2:65" s="1" customFormat="1" ht="29.25">
      <c r="B400" s="36"/>
      <c r="D400" s="164" t="s">
        <v>172</v>
      </c>
      <c r="F400" s="165" t="s">
        <v>667</v>
      </c>
      <c r="I400" s="127"/>
      <c r="J400" s="127"/>
      <c r="M400" s="36"/>
      <c r="N400" s="166"/>
      <c r="X400" s="60"/>
      <c r="AT400" s="17" t="s">
        <v>172</v>
      </c>
      <c r="AU400" s="17" t="s">
        <v>99</v>
      </c>
    </row>
    <row r="401" spans="2:65" s="1" customFormat="1" ht="24.2" customHeight="1">
      <c r="B401" s="36"/>
      <c r="C401" s="153" t="s">
        <v>668</v>
      </c>
      <c r="D401" s="153" t="s">
        <v>165</v>
      </c>
      <c r="E401" s="154" t="s">
        <v>669</v>
      </c>
      <c r="F401" s="155" t="s">
        <v>670</v>
      </c>
      <c r="G401" s="156" t="s">
        <v>298</v>
      </c>
      <c r="H401" s="157">
        <v>2.9000000000000001E-2</v>
      </c>
      <c r="I401" s="158"/>
      <c r="J401" s="158"/>
      <c r="K401" s="159">
        <f>ROUND(P401*H401,2)</f>
        <v>0</v>
      </c>
      <c r="L401" s="155" t="s">
        <v>207</v>
      </c>
      <c r="M401" s="36"/>
      <c r="N401" s="160" t="s">
        <v>1</v>
      </c>
      <c r="O401" s="125" t="s">
        <v>47</v>
      </c>
      <c r="P401" s="35">
        <f>I401+J401</f>
        <v>0</v>
      </c>
      <c r="Q401" s="35">
        <f>ROUND(I401*H401,2)</f>
        <v>0</v>
      </c>
      <c r="R401" s="35">
        <f>ROUND(J401*H401,2)</f>
        <v>0</v>
      </c>
      <c r="T401" s="161">
        <f>S401*H401</f>
        <v>0</v>
      </c>
      <c r="U401" s="161">
        <v>0</v>
      </c>
      <c r="V401" s="161">
        <f>U401*H401</f>
        <v>0</v>
      </c>
      <c r="W401" s="161">
        <v>0</v>
      </c>
      <c r="X401" s="162">
        <f>W401*H401</f>
        <v>0</v>
      </c>
      <c r="AR401" s="163" t="s">
        <v>282</v>
      </c>
      <c r="AT401" s="163" t="s">
        <v>165</v>
      </c>
      <c r="AU401" s="163" t="s">
        <v>99</v>
      </c>
      <c r="AY401" s="17" t="s">
        <v>162</v>
      </c>
      <c r="BE401" s="94">
        <f>IF(O401="základní",K401,0)</f>
        <v>0</v>
      </c>
      <c r="BF401" s="94">
        <f>IF(O401="snížená",K401,0)</f>
        <v>0</v>
      </c>
      <c r="BG401" s="94">
        <f>IF(O401="zákl. přenesená",K401,0)</f>
        <v>0</v>
      </c>
      <c r="BH401" s="94">
        <f>IF(O401="sníž. přenesená",K401,0)</f>
        <v>0</v>
      </c>
      <c r="BI401" s="94">
        <f>IF(O401="nulová",K401,0)</f>
        <v>0</v>
      </c>
      <c r="BJ401" s="17" t="s">
        <v>88</v>
      </c>
      <c r="BK401" s="94">
        <f>ROUND(P401*H401,2)</f>
        <v>0</v>
      </c>
      <c r="BL401" s="17" t="s">
        <v>282</v>
      </c>
      <c r="BM401" s="163" t="s">
        <v>671</v>
      </c>
    </row>
    <row r="402" spans="2:65" s="1" customFormat="1" ht="29.25">
      <c r="B402" s="36"/>
      <c r="D402" s="164" t="s">
        <v>172</v>
      </c>
      <c r="F402" s="165" t="s">
        <v>672</v>
      </c>
      <c r="I402" s="127"/>
      <c r="J402" s="127"/>
      <c r="M402" s="36"/>
      <c r="N402" s="166"/>
      <c r="X402" s="60"/>
      <c r="AT402" s="17" t="s">
        <v>172</v>
      </c>
      <c r="AU402" s="17" t="s">
        <v>99</v>
      </c>
    </row>
    <row r="403" spans="2:65" s="1" customFormat="1" ht="24.2" customHeight="1">
      <c r="B403" s="36"/>
      <c r="C403" s="153" t="s">
        <v>673</v>
      </c>
      <c r="D403" s="153" t="s">
        <v>165</v>
      </c>
      <c r="E403" s="154" t="s">
        <v>674</v>
      </c>
      <c r="F403" s="155" t="s">
        <v>675</v>
      </c>
      <c r="G403" s="156" t="s">
        <v>298</v>
      </c>
      <c r="H403" s="157">
        <v>2.9000000000000001E-2</v>
      </c>
      <c r="I403" s="158"/>
      <c r="J403" s="158"/>
      <c r="K403" s="159">
        <f>ROUND(P403*H403,2)</f>
        <v>0</v>
      </c>
      <c r="L403" s="155" t="s">
        <v>207</v>
      </c>
      <c r="M403" s="36"/>
      <c r="N403" s="160" t="s">
        <v>1</v>
      </c>
      <c r="O403" s="125" t="s">
        <v>47</v>
      </c>
      <c r="P403" s="35">
        <f>I403+J403</f>
        <v>0</v>
      </c>
      <c r="Q403" s="35">
        <f>ROUND(I403*H403,2)</f>
        <v>0</v>
      </c>
      <c r="R403" s="35">
        <f>ROUND(J403*H403,2)</f>
        <v>0</v>
      </c>
      <c r="T403" s="161">
        <f>S403*H403</f>
        <v>0</v>
      </c>
      <c r="U403" s="161">
        <v>0</v>
      </c>
      <c r="V403" s="161">
        <f>U403*H403</f>
        <v>0</v>
      </c>
      <c r="W403" s="161">
        <v>0</v>
      </c>
      <c r="X403" s="162">
        <f>W403*H403</f>
        <v>0</v>
      </c>
      <c r="AR403" s="163" t="s">
        <v>282</v>
      </c>
      <c r="AT403" s="163" t="s">
        <v>165</v>
      </c>
      <c r="AU403" s="163" t="s">
        <v>99</v>
      </c>
      <c r="AY403" s="17" t="s">
        <v>162</v>
      </c>
      <c r="BE403" s="94">
        <f>IF(O403="základní",K403,0)</f>
        <v>0</v>
      </c>
      <c r="BF403" s="94">
        <f>IF(O403="snížená",K403,0)</f>
        <v>0</v>
      </c>
      <c r="BG403" s="94">
        <f>IF(O403="zákl. přenesená",K403,0)</f>
        <v>0</v>
      </c>
      <c r="BH403" s="94">
        <f>IF(O403="sníž. přenesená",K403,0)</f>
        <v>0</v>
      </c>
      <c r="BI403" s="94">
        <f>IF(O403="nulová",K403,0)</f>
        <v>0</v>
      </c>
      <c r="BJ403" s="17" t="s">
        <v>88</v>
      </c>
      <c r="BK403" s="94">
        <f>ROUND(P403*H403,2)</f>
        <v>0</v>
      </c>
      <c r="BL403" s="17" t="s">
        <v>282</v>
      </c>
      <c r="BM403" s="163" t="s">
        <v>676</v>
      </c>
    </row>
    <row r="404" spans="2:65" s="1" customFormat="1" ht="39">
      <c r="B404" s="36"/>
      <c r="D404" s="164" t="s">
        <v>172</v>
      </c>
      <c r="F404" s="165" t="s">
        <v>677</v>
      </c>
      <c r="I404" s="127"/>
      <c r="J404" s="127"/>
      <c r="M404" s="36"/>
      <c r="N404" s="166"/>
      <c r="X404" s="60"/>
      <c r="AT404" s="17" t="s">
        <v>172</v>
      </c>
      <c r="AU404" s="17" t="s">
        <v>99</v>
      </c>
    </row>
    <row r="405" spans="2:65" s="11" customFormat="1" ht="22.9" customHeight="1">
      <c r="B405" s="140"/>
      <c r="D405" s="141" t="s">
        <v>83</v>
      </c>
      <c r="E405" s="151" t="s">
        <v>678</v>
      </c>
      <c r="F405" s="151" t="s">
        <v>679</v>
      </c>
      <c r="I405" s="143"/>
      <c r="J405" s="143"/>
      <c r="K405" s="152">
        <f>BK405</f>
        <v>0</v>
      </c>
      <c r="M405" s="140"/>
      <c r="N405" s="145"/>
      <c r="Q405" s="146">
        <f>SUM(Q406:Q468)</f>
        <v>0</v>
      </c>
      <c r="R405" s="146">
        <f>SUM(R406:R468)</f>
        <v>0</v>
      </c>
      <c r="T405" s="147">
        <f>SUM(T406:T468)</f>
        <v>0</v>
      </c>
      <c r="V405" s="147">
        <f>SUM(V406:V468)</f>
        <v>6.711E-3</v>
      </c>
      <c r="X405" s="148">
        <f>SUM(X406:X468)</f>
        <v>5.104E-3</v>
      </c>
      <c r="AR405" s="141" t="s">
        <v>99</v>
      </c>
      <c r="AT405" s="149" t="s">
        <v>83</v>
      </c>
      <c r="AU405" s="149" t="s">
        <v>88</v>
      </c>
      <c r="AY405" s="141" t="s">
        <v>162</v>
      </c>
      <c r="BK405" s="150">
        <f>SUM(BK406:BK468)</f>
        <v>0</v>
      </c>
    </row>
    <row r="406" spans="2:65" s="1" customFormat="1" ht="24.2" customHeight="1">
      <c r="B406" s="36"/>
      <c r="C406" s="153" t="s">
        <v>680</v>
      </c>
      <c r="D406" s="153" t="s">
        <v>165</v>
      </c>
      <c r="E406" s="154" t="s">
        <v>681</v>
      </c>
      <c r="F406" s="155" t="s">
        <v>682</v>
      </c>
      <c r="G406" s="156" t="s">
        <v>237</v>
      </c>
      <c r="H406" s="157">
        <v>1</v>
      </c>
      <c r="I406" s="158"/>
      <c r="J406" s="158"/>
      <c r="K406" s="159">
        <f>ROUND(P406*H406,2)</f>
        <v>0</v>
      </c>
      <c r="L406" s="155" t="s">
        <v>224</v>
      </c>
      <c r="M406" s="36"/>
      <c r="N406" s="160" t="s">
        <v>1</v>
      </c>
      <c r="O406" s="125" t="s">
        <v>47</v>
      </c>
      <c r="P406" s="35">
        <f>I406+J406</f>
        <v>0</v>
      </c>
      <c r="Q406" s="35">
        <f>ROUND(I406*H406,2)</f>
        <v>0</v>
      </c>
      <c r="R406" s="35">
        <f>ROUND(J406*H406,2)</f>
        <v>0</v>
      </c>
      <c r="T406" s="161">
        <f>S406*H406</f>
        <v>0</v>
      </c>
      <c r="U406" s="161">
        <v>0</v>
      </c>
      <c r="V406" s="161">
        <f>U406*H406</f>
        <v>0</v>
      </c>
      <c r="W406" s="161">
        <v>0</v>
      </c>
      <c r="X406" s="162">
        <f>W406*H406</f>
        <v>0</v>
      </c>
      <c r="AR406" s="163" t="s">
        <v>282</v>
      </c>
      <c r="AT406" s="163" t="s">
        <v>165</v>
      </c>
      <c r="AU406" s="163" t="s">
        <v>99</v>
      </c>
      <c r="AY406" s="17" t="s">
        <v>162</v>
      </c>
      <c r="BE406" s="94">
        <f>IF(O406="základní",K406,0)</f>
        <v>0</v>
      </c>
      <c r="BF406" s="94">
        <f>IF(O406="snížená",K406,0)</f>
        <v>0</v>
      </c>
      <c r="BG406" s="94">
        <f>IF(O406="zákl. přenesená",K406,0)</f>
        <v>0</v>
      </c>
      <c r="BH406" s="94">
        <f>IF(O406="sníž. přenesená",K406,0)</f>
        <v>0</v>
      </c>
      <c r="BI406" s="94">
        <f>IF(O406="nulová",K406,0)</f>
        <v>0</v>
      </c>
      <c r="BJ406" s="17" t="s">
        <v>88</v>
      </c>
      <c r="BK406" s="94">
        <f>ROUND(P406*H406,2)</f>
        <v>0</v>
      </c>
      <c r="BL406" s="17" t="s">
        <v>282</v>
      </c>
      <c r="BM406" s="163" t="s">
        <v>683</v>
      </c>
    </row>
    <row r="407" spans="2:65" s="1" customFormat="1" ht="19.5">
      <c r="B407" s="36"/>
      <c r="D407" s="164" t="s">
        <v>172</v>
      </c>
      <c r="F407" s="165" t="s">
        <v>684</v>
      </c>
      <c r="I407" s="127"/>
      <c r="J407" s="127"/>
      <c r="M407" s="36"/>
      <c r="N407" s="166"/>
      <c r="X407" s="60"/>
      <c r="AT407" s="17" t="s">
        <v>172</v>
      </c>
      <c r="AU407" s="17" t="s">
        <v>99</v>
      </c>
    </row>
    <row r="408" spans="2:65" s="1" customFormat="1" ht="16.5" customHeight="1">
      <c r="B408" s="36"/>
      <c r="C408" s="187" t="s">
        <v>685</v>
      </c>
      <c r="D408" s="187" t="s">
        <v>241</v>
      </c>
      <c r="E408" s="188" t="s">
        <v>686</v>
      </c>
      <c r="F408" s="189" t="s">
        <v>687</v>
      </c>
      <c r="G408" s="190" t="s">
        <v>237</v>
      </c>
      <c r="H408" s="191">
        <v>1</v>
      </c>
      <c r="I408" s="192"/>
      <c r="J408" s="193"/>
      <c r="K408" s="194">
        <f>ROUND(P408*H408,2)</f>
        <v>0</v>
      </c>
      <c r="L408" s="189" t="s">
        <v>1</v>
      </c>
      <c r="M408" s="195"/>
      <c r="N408" s="196" t="s">
        <v>1</v>
      </c>
      <c r="O408" s="125" t="s">
        <v>47</v>
      </c>
      <c r="P408" s="35">
        <f>I408+J408</f>
        <v>0</v>
      </c>
      <c r="Q408" s="35">
        <f>ROUND(I408*H408,2)</f>
        <v>0</v>
      </c>
      <c r="R408" s="35">
        <f>ROUND(J408*H408,2)</f>
        <v>0</v>
      </c>
      <c r="T408" s="161">
        <f>S408*H408</f>
        <v>0</v>
      </c>
      <c r="U408" s="161">
        <v>0</v>
      </c>
      <c r="V408" s="161">
        <f>U408*H408</f>
        <v>0</v>
      </c>
      <c r="W408" s="161">
        <v>0</v>
      </c>
      <c r="X408" s="162">
        <f>W408*H408</f>
        <v>0</v>
      </c>
      <c r="AR408" s="163" t="s">
        <v>377</v>
      </c>
      <c r="AT408" s="163" t="s">
        <v>241</v>
      </c>
      <c r="AU408" s="163" t="s">
        <v>99</v>
      </c>
      <c r="AY408" s="17" t="s">
        <v>162</v>
      </c>
      <c r="BE408" s="94">
        <f>IF(O408="základní",K408,0)</f>
        <v>0</v>
      </c>
      <c r="BF408" s="94">
        <f>IF(O408="snížená",K408,0)</f>
        <v>0</v>
      </c>
      <c r="BG408" s="94">
        <f>IF(O408="zákl. přenesená",K408,0)</f>
        <v>0</v>
      </c>
      <c r="BH408" s="94">
        <f>IF(O408="sníž. přenesená",K408,0)</f>
        <v>0</v>
      </c>
      <c r="BI408" s="94">
        <f>IF(O408="nulová",K408,0)</f>
        <v>0</v>
      </c>
      <c r="BJ408" s="17" t="s">
        <v>88</v>
      </c>
      <c r="BK408" s="94">
        <f>ROUND(P408*H408,2)</f>
        <v>0</v>
      </c>
      <c r="BL408" s="17" t="s">
        <v>282</v>
      </c>
      <c r="BM408" s="163" t="s">
        <v>688</v>
      </c>
    </row>
    <row r="409" spans="2:65" s="1" customFormat="1" ht="24.2" customHeight="1">
      <c r="B409" s="36"/>
      <c r="C409" s="153" t="s">
        <v>689</v>
      </c>
      <c r="D409" s="153" t="s">
        <v>165</v>
      </c>
      <c r="E409" s="154" t="s">
        <v>690</v>
      </c>
      <c r="F409" s="155" t="s">
        <v>691</v>
      </c>
      <c r="G409" s="156" t="s">
        <v>237</v>
      </c>
      <c r="H409" s="157">
        <v>3</v>
      </c>
      <c r="I409" s="158"/>
      <c r="J409" s="158"/>
      <c r="K409" s="159">
        <f>ROUND(P409*H409,2)</f>
        <v>0</v>
      </c>
      <c r="L409" s="155" t="s">
        <v>224</v>
      </c>
      <c r="M409" s="36"/>
      <c r="N409" s="160" t="s">
        <v>1</v>
      </c>
      <c r="O409" s="125" t="s">
        <v>47</v>
      </c>
      <c r="P409" s="35">
        <f>I409+J409</f>
        <v>0</v>
      </c>
      <c r="Q409" s="35">
        <f>ROUND(I409*H409,2)</f>
        <v>0</v>
      </c>
      <c r="R409" s="35">
        <f>ROUND(J409*H409,2)</f>
        <v>0</v>
      </c>
      <c r="T409" s="161">
        <f>S409*H409</f>
        <v>0</v>
      </c>
      <c r="U409" s="161">
        <v>0</v>
      </c>
      <c r="V409" s="161">
        <f>U409*H409</f>
        <v>0</v>
      </c>
      <c r="W409" s="161">
        <v>0</v>
      </c>
      <c r="X409" s="162">
        <f>W409*H409</f>
        <v>0</v>
      </c>
      <c r="AR409" s="163" t="s">
        <v>282</v>
      </c>
      <c r="AT409" s="163" t="s">
        <v>165</v>
      </c>
      <c r="AU409" s="163" t="s">
        <v>99</v>
      </c>
      <c r="AY409" s="17" t="s">
        <v>162</v>
      </c>
      <c r="BE409" s="94">
        <f>IF(O409="základní",K409,0)</f>
        <v>0</v>
      </c>
      <c r="BF409" s="94">
        <f>IF(O409="snížená",K409,0)</f>
        <v>0</v>
      </c>
      <c r="BG409" s="94">
        <f>IF(O409="zákl. přenesená",K409,0)</f>
        <v>0</v>
      </c>
      <c r="BH409" s="94">
        <f>IF(O409="sníž. přenesená",K409,0)</f>
        <v>0</v>
      </c>
      <c r="BI409" s="94">
        <f>IF(O409="nulová",K409,0)</f>
        <v>0</v>
      </c>
      <c r="BJ409" s="17" t="s">
        <v>88</v>
      </c>
      <c r="BK409" s="94">
        <f>ROUND(P409*H409,2)</f>
        <v>0</v>
      </c>
      <c r="BL409" s="17" t="s">
        <v>282</v>
      </c>
      <c r="BM409" s="163" t="s">
        <v>692</v>
      </c>
    </row>
    <row r="410" spans="2:65" s="1" customFormat="1" ht="19.5">
      <c r="B410" s="36"/>
      <c r="D410" s="164" t="s">
        <v>172</v>
      </c>
      <c r="F410" s="165" t="s">
        <v>693</v>
      </c>
      <c r="I410" s="127"/>
      <c r="J410" s="127"/>
      <c r="M410" s="36"/>
      <c r="N410" s="166"/>
      <c r="X410" s="60"/>
      <c r="AT410" s="17" t="s">
        <v>172</v>
      </c>
      <c r="AU410" s="17" t="s">
        <v>99</v>
      </c>
    </row>
    <row r="411" spans="2:65" s="1" customFormat="1" ht="16.5" customHeight="1">
      <c r="B411" s="36"/>
      <c r="C411" s="187" t="s">
        <v>694</v>
      </c>
      <c r="D411" s="187" t="s">
        <v>241</v>
      </c>
      <c r="E411" s="188" t="s">
        <v>695</v>
      </c>
      <c r="F411" s="189" t="s">
        <v>696</v>
      </c>
      <c r="G411" s="190" t="s">
        <v>237</v>
      </c>
      <c r="H411" s="191">
        <v>2</v>
      </c>
      <c r="I411" s="192"/>
      <c r="J411" s="193"/>
      <c r="K411" s="194">
        <f>ROUND(P411*H411,2)</f>
        <v>0</v>
      </c>
      <c r="L411" s="189" t="s">
        <v>1</v>
      </c>
      <c r="M411" s="195"/>
      <c r="N411" s="196" t="s">
        <v>1</v>
      </c>
      <c r="O411" s="125" t="s">
        <v>47</v>
      </c>
      <c r="P411" s="35">
        <f>I411+J411</f>
        <v>0</v>
      </c>
      <c r="Q411" s="35">
        <f>ROUND(I411*H411,2)</f>
        <v>0</v>
      </c>
      <c r="R411" s="35">
        <f>ROUND(J411*H411,2)</f>
        <v>0</v>
      </c>
      <c r="T411" s="161">
        <f>S411*H411</f>
        <v>0</v>
      </c>
      <c r="U411" s="161">
        <v>0</v>
      </c>
      <c r="V411" s="161">
        <f>U411*H411</f>
        <v>0</v>
      </c>
      <c r="W411" s="161">
        <v>0</v>
      </c>
      <c r="X411" s="162">
        <f>W411*H411</f>
        <v>0</v>
      </c>
      <c r="AR411" s="163" t="s">
        <v>377</v>
      </c>
      <c r="AT411" s="163" t="s">
        <v>241</v>
      </c>
      <c r="AU411" s="163" t="s">
        <v>99</v>
      </c>
      <c r="AY411" s="17" t="s">
        <v>162</v>
      </c>
      <c r="BE411" s="94">
        <f>IF(O411="základní",K411,0)</f>
        <v>0</v>
      </c>
      <c r="BF411" s="94">
        <f>IF(O411="snížená",K411,0)</f>
        <v>0</v>
      </c>
      <c r="BG411" s="94">
        <f>IF(O411="zákl. přenesená",K411,0)</f>
        <v>0</v>
      </c>
      <c r="BH411" s="94">
        <f>IF(O411="sníž. přenesená",K411,0)</f>
        <v>0</v>
      </c>
      <c r="BI411" s="94">
        <f>IF(O411="nulová",K411,0)</f>
        <v>0</v>
      </c>
      <c r="BJ411" s="17" t="s">
        <v>88</v>
      </c>
      <c r="BK411" s="94">
        <f>ROUND(P411*H411,2)</f>
        <v>0</v>
      </c>
      <c r="BL411" s="17" t="s">
        <v>282</v>
      </c>
      <c r="BM411" s="163" t="s">
        <v>697</v>
      </c>
    </row>
    <row r="412" spans="2:65" s="1" customFormat="1" ht="16.5" customHeight="1">
      <c r="B412" s="36"/>
      <c r="C412" s="187" t="s">
        <v>698</v>
      </c>
      <c r="D412" s="187" t="s">
        <v>241</v>
      </c>
      <c r="E412" s="188" t="s">
        <v>699</v>
      </c>
      <c r="F412" s="189" t="s">
        <v>700</v>
      </c>
      <c r="G412" s="190" t="s">
        <v>237</v>
      </c>
      <c r="H412" s="191">
        <v>1</v>
      </c>
      <c r="I412" s="192"/>
      <c r="J412" s="193"/>
      <c r="K412" s="194">
        <f>ROUND(P412*H412,2)</f>
        <v>0</v>
      </c>
      <c r="L412" s="189" t="s">
        <v>1</v>
      </c>
      <c r="M412" s="195"/>
      <c r="N412" s="196" t="s">
        <v>1</v>
      </c>
      <c r="O412" s="125" t="s">
        <v>47</v>
      </c>
      <c r="P412" s="35">
        <f>I412+J412</f>
        <v>0</v>
      </c>
      <c r="Q412" s="35">
        <f>ROUND(I412*H412,2)</f>
        <v>0</v>
      </c>
      <c r="R412" s="35">
        <f>ROUND(J412*H412,2)</f>
        <v>0</v>
      </c>
      <c r="T412" s="161">
        <f>S412*H412</f>
        <v>0</v>
      </c>
      <c r="U412" s="161">
        <v>0</v>
      </c>
      <c r="V412" s="161">
        <f>U412*H412</f>
        <v>0</v>
      </c>
      <c r="W412" s="161">
        <v>0</v>
      </c>
      <c r="X412" s="162">
        <f>W412*H412</f>
        <v>0</v>
      </c>
      <c r="AR412" s="163" t="s">
        <v>377</v>
      </c>
      <c r="AT412" s="163" t="s">
        <v>241</v>
      </c>
      <c r="AU412" s="163" t="s">
        <v>99</v>
      </c>
      <c r="AY412" s="17" t="s">
        <v>162</v>
      </c>
      <c r="BE412" s="94">
        <f>IF(O412="základní",K412,0)</f>
        <v>0</v>
      </c>
      <c r="BF412" s="94">
        <f>IF(O412="snížená",K412,0)</f>
        <v>0</v>
      </c>
      <c r="BG412" s="94">
        <f>IF(O412="zákl. přenesená",K412,0)</f>
        <v>0</v>
      </c>
      <c r="BH412" s="94">
        <f>IF(O412="sníž. přenesená",K412,0)</f>
        <v>0</v>
      </c>
      <c r="BI412" s="94">
        <f>IF(O412="nulová",K412,0)</f>
        <v>0</v>
      </c>
      <c r="BJ412" s="17" t="s">
        <v>88</v>
      </c>
      <c r="BK412" s="94">
        <f>ROUND(P412*H412,2)</f>
        <v>0</v>
      </c>
      <c r="BL412" s="17" t="s">
        <v>282</v>
      </c>
      <c r="BM412" s="163" t="s">
        <v>701</v>
      </c>
    </row>
    <row r="413" spans="2:65" s="1" customFormat="1" ht="24.2" customHeight="1">
      <c r="B413" s="36"/>
      <c r="C413" s="153" t="s">
        <v>702</v>
      </c>
      <c r="D413" s="153" t="s">
        <v>165</v>
      </c>
      <c r="E413" s="154" t="s">
        <v>703</v>
      </c>
      <c r="F413" s="155" t="s">
        <v>704</v>
      </c>
      <c r="G413" s="156" t="s">
        <v>237</v>
      </c>
      <c r="H413" s="157">
        <v>2</v>
      </c>
      <c r="I413" s="158"/>
      <c r="J413" s="158"/>
      <c r="K413" s="159">
        <f>ROUND(P413*H413,2)</f>
        <v>0</v>
      </c>
      <c r="L413" s="155" t="s">
        <v>169</v>
      </c>
      <c r="M413" s="36"/>
      <c r="N413" s="160" t="s">
        <v>1</v>
      </c>
      <c r="O413" s="125" t="s">
        <v>47</v>
      </c>
      <c r="P413" s="35">
        <f>I413+J413</f>
        <v>0</v>
      </c>
      <c r="Q413" s="35">
        <f>ROUND(I413*H413,2)</f>
        <v>0</v>
      </c>
      <c r="R413" s="35">
        <f>ROUND(J413*H413,2)</f>
        <v>0</v>
      </c>
      <c r="T413" s="161">
        <f>S413*H413</f>
        <v>0</v>
      </c>
      <c r="U413" s="161">
        <v>0</v>
      </c>
      <c r="V413" s="161">
        <f>U413*H413</f>
        <v>0</v>
      </c>
      <c r="W413" s="161">
        <v>5.0000000000000001E-4</v>
      </c>
      <c r="X413" s="162">
        <f>W413*H413</f>
        <v>1E-3</v>
      </c>
      <c r="AR413" s="163" t="s">
        <v>282</v>
      </c>
      <c r="AT413" s="163" t="s">
        <v>165</v>
      </c>
      <c r="AU413" s="163" t="s">
        <v>99</v>
      </c>
      <c r="AY413" s="17" t="s">
        <v>162</v>
      </c>
      <c r="BE413" s="94">
        <f>IF(O413="základní",K413,0)</f>
        <v>0</v>
      </c>
      <c r="BF413" s="94">
        <f>IF(O413="snížená",K413,0)</f>
        <v>0</v>
      </c>
      <c r="BG413" s="94">
        <f>IF(O413="zákl. přenesená",K413,0)</f>
        <v>0</v>
      </c>
      <c r="BH413" s="94">
        <f>IF(O413="sníž. přenesená",K413,0)</f>
        <v>0</v>
      </c>
      <c r="BI413" s="94">
        <f>IF(O413="nulová",K413,0)</f>
        <v>0</v>
      </c>
      <c r="BJ413" s="17" t="s">
        <v>88</v>
      </c>
      <c r="BK413" s="94">
        <f>ROUND(P413*H413,2)</f>
        <v>0</v>
      </c>
      <c r="BL413" s="17" t="s">
        <v>282</v>
      </c>
      <c r="BM413" s="163" t="s">
        <v>705</v>
      </c>
    </row>
    <row r="414" spans="2:65" s="1" customFormat="1" ht="19.5">
      <c r="B414" s="36"/>
      <c r="D414" s="164" t="s">
        <v>172</v>
      </c>
      <c r="F414" s="165" t="s">
        <v>706</v>
      </c>
      <c r="I414" s="127"/>
      <c r="J414" s="127"/>
      <c r="M414" s="36"/>
      <c r="N414" s="166"/>
      <c r="X414" s="60"/>
      <c r="AT414" s="17" t="s">
        <v>172</v>
      </c>
      <c r="AU414" s="17" t="s">
        <v>99</v>
      </c>
    </row>
    <row r="415" spans="2:65" s="1" customFormat="1" ht="24.2" customHeight="1">
      <c r="B415" s="36"/>
      <c r="C415" s="153" t="s">
        <v>707</v>
      </c>
      <c r="D415" s="153" t="s">
        <v>165</v>
      </c>
      <c r="E415" s="154" t="s">
        <v>708</v>
      </c>
      <c r="F415" s="155" t="s">
        <v>709</v>
      </c>
      <c r="G415" s="156" t="s">
        <v>179</v>
      </c>
      <c r="H415" s="157">
        <v>0.17</v>
      </c>
      <c r="I415" s="158"/>
      <c r="J415" s="158"/>
      <c r="K415" s="159">
        <f>ROUND(P415*H415,2)</f>
        <v>0</v>
      </c>
      <c r="L415" s="155" t="s">
        <v>224</v>
      </c>
      <c r="M415" s="36"/>
      <c r="N415" s="160" t="s">
        <v>1</v>
      </c>
      <c r="O415" s="125" t="s">
        <v>47</v>
      </c>
      <c r="P415" s="35">
        <f>I415+J415</f>
        <v>0</v>
      </c>
      <c r="Q415" s="35">
        <f>ROUND(I415*H415,2)</f>
        <v>0</v>
      </c>
      <c r="R415" s="35">
        <f>ROUND(J415*H415,2)</f>
        <v>0</v>
      </c>
      <c r="T415" s="161">
        <f>S415*H415</f>
        <v>0</v>
      </c>
      <c r="U415" s="161">
        <v>1.67E-3</v>
      </c>
      <c r="V415" s="161">
        <f>U415*H415</f>
        <v>2.8390000000000002E-4</v>
      </c>
      <c r="W415" s="161">
        <v>0</v>
      </c>
      <c r="X415" s="162">
        <f>W415*H415</f>
        <v>0</v>
      </c>
      <c r="AR415" s="163" t="s">
        <v>282</v>
      </c>
      <c r="AT415" s="163" t="s">
        <v>165</v>
      </c>
      <c r="AU415" s="163" t="s">
        <v>99</v>
      </c>
      <c r="AY415" s="17" t="s">
        <v>162</v>
      </c>
      <c r="BE415" s="94">
        <f>IF(O415="základní",K415,0)</f>
        <v>0</v>
      </c>
      <c r="BF415" s="94">
        <f>IF(O415="snížená",K415,0)</f>
        <v>0</v>
      </c>
      <c r="BG415" s="94">
        <f>IF(O415="zákl. přenesená",K415,0)</f>
        <v>0</v>
      </c>
      <c r="BH415" s="94">
        <f>IF(O415="sníž. přenesená",K415,0)</f>
        <v>0</v>
      </c>
      <c r="BI415" s="94">
        <f>IF(O415="nulová",K415,0)</f>
        <v>0</v>
      </c>
      <c r="BJ415" s="17" t="s">
        <v>88</v>
      </c>
      <c r="BK415" s="94">
        <f>ROUND(P415*H415,2)</f>
        <v>0</v>
      </c>
      <c r="BL415" s="17" t="s">
        <v>282</v>
      </c>
      <c r="BM415" s="163" t="s">
        <v>710</v>
      </c>
    </row>
    <row r="416" spans="2:65" s="1" customFormat="1" ht="19.5">
      <c r="B416" s="36"/>
      <c r="D416" s="164" t="s">
        <v>172</v>
      </c>
      <c r="F416" s="165" t="s">
        <v>711</v>
      </c>
      <c r="I416" s="127"/>
      <c r="J416" s="127"/>
      <c r="M416" s="36"/>
      <c r="N416" s="166"/>
      <c r="X416" s="60"/>
      <c r="AT416" s="17" t="s">
        <v>172</v>
      </c>
      <c r="AU416" s="17" t="s">
        <v>99</v>
      </c>
    </row>
    <row r="417" spans="2:65" s="1" customFormat="1" ht="24.2" customHeight="1">
      <c r="B417" s="36"/>
      <c r="C417" s="153" t="s">
        <v>712</v>
      </c>
      <c r="D417" s="153" t="s">
        <v>165</v>
      </c>
      <c r="E417" s="154" t="s">
        <v>713</v>
      </c>
      <c r="F417" s="155" t="s">
        <v>714</v>
      </c>
      <c r="G417" s="156" t="s">
        <v>179</v>
      </c>
      <c r="H417" s="157">
        <v>1.72</v>
      </c>
      <c r="I417" s="158"/>
      <c r="J417" s="158"/>
      <c r="K417" s="159">
        <f>ROUND(P417*H417,2)</f>
        <v>0</v>
      </c>
      <c r="L417" s="155" t="s">
        <v>224</v>
      </c>
      <c r="M417" s="36"/>
      <c r="N417" s="160" t="s">
        <v>1</v>
      </c>
      <c r="O417" s="125" t="s">
        <v>47</v>
      </c>
      <c r="P417" s="35">
        <f>I417+J417</f>
        <v>0</v>
      </c>
      <c r="Q417" s="35">
        <f>ROUND(I417*H417,2)</f>
        <v>0</v>
      </c>
      <c r="R417" s="35">
        <f>ROUND(J417*H417,2)</f>
        <v>0</v>
      </c>
      <c r="T417" s="161">
        <f>S417*H417</f>
        <v>0</v>
      </c>
      <c r="U417" s="161">
        <v>3.4399999999999999E-3</v>
      </c>
      <c r="V417" s="161">
        <f>U417*H417</f>
        <v>5.9167999999999998E-3</v>
      </c>
      <c r="W417" s="161">
        <v>0</v>
      </c>
      <c r="X417" s="162">
        <f>W417*H417</f>
        <v>0</v>
      </c>
      <c r="AR417" s="163" t="s">
        <v>282</v>
      </c>
      <c r="AT417" s="163" t="s">
        <v>165</v>
      </c>
      <c r="AU417" s="163" t="s">
        <v>99</v>
      </c>
      <c r="AY417" s="17" t="s">
        <v>162</v>
      </c>
      <c r="BE417" s="94">
        <f>IF(O417="základní",K417,0)</f>
        <v>0</v>
      </c>
      <c r="BF417" s="94">
        <f>IF(O417="snížená",K417,0)</f>
        <v>0</v>
      </c>
      <c r="BG417" s="94">
        <f>IF(O417="zákl. přenesená",K417,0)</f>
        <v>0</v>
      </c>
      <c r="BH417" s="94">
        <f>IF(O417="sníž. přenesená",K417,0)</f>
        <v>0</v>
      </c>
      <c r="BI417" s="94">
        <f>IF(O417="nulová",K417,0)</f>
        <v>0</v>
      </c>
      <c r="BJ417" s="17" t="s">
        <v>88</v>
      </c>
      <c r="BK417" s="94">
        <f>ROUND(P417*H417,2)</f>
        <v>0</v>
      </c>
      <c r="BL417" s="17" t="s">
        <v>282</v>
      </c>
      <c r="BM417" s="163" t="s">
        <v>715</v>
      </c>
    </row>
    <row r="418" spans="2:65" s="1" customFormat="1" ht="19.5">
      <c r="B418" s="36"/>
      <c r="D418" s="164" t="s">
        <v>172</v>
      </c>
      <c r="F418" s="165" t="s">
        <v>716</v>
      </c>
      <c r="I418" s="127"/>
      <c r="J418" s="127"/>
      <c r="M418" s="36"/>
      <c r="N418" s="166"/>
      <c r="X418" s="60"/>
      <c r="AT418" s="17" t="s">
        <v>172</v>
      </c>
      <c r="AU418" s="17" t="s">
        <v>99</v>
      </c>
    </row>
    <row r="419" spans="2:65" s="12" customFormat="1" ht="11.25">
      <c r="B419" s="167"/>
      <c r="D419" s="164" t="s">
        <v>174</v>
      </c>
      <c r="E419" s="168" t="s">
        <v>1</v>
      </c>
      <c r="F419" s="169" t="s">
        <v>717</v>
      </c>
      <c r="H419" s="168" t="s">
        <v>1</v>
      </c>
      <c r="I419" s="170"/>
      <c r="J419" s="170"/>
      <c r="M419" s="167"/>
      <c r="N419" s="171"/>
      <c r="X419" s="172"/>
      <c r="AT419" s="168" t="s">
        <v>174</v>
      </c>
      <c r="AU419" s="168" t="s">
        <v>99</v>
      </c>
      <c r="AV419" s="12" t="s">
        <v>88</v>
      </c>
      <c r="AW419" s="12" t="s">
        <v>5</v>
      </c>
      <c r="AX419" s="12" t="s">
        <v>84</v>
      </c>
      <c r="AY419" s="168" t="s">
        <v>162</v>
      </c>
    </row>
    <row r="420" spans="2:65" s="13" customFormat="1" ht="11.25">
      <c r="B420" s="173"/>
      <c r="D420" s="164" t="s">
        <v>174</v>
      </c>
      <c r="E420" s="174" t="s">
        <v>1</v>
      </c>
      <c r="F420" s="175" t="s">
        <v>718</v>
      </c>
      <c r="H420" s="176">
        <v>1.65</v>
      </c>
      <c r="I420" s="177"/>
      <c r="J420" s="177"/>
      <c r="M420" s="173"/>
      <c r="N420" s="178"/>
      <c r="X420" s="179"/>
      <c r="AT420" s="174" t="s">
        <v>174</v>
      </c>
      <c r="AU420" s="174" t="s">
        <v>99</v>
      </c>
      <c r="AV420" s="13" t="s">
        <v>99</v>
      </c>
      <c r="AW420" s="13" t="s">
        <v>5</v>
      </c>
      <c r="AX420" s="13" t="s">
        <v>84</v>
      </c>
      <c r="AY420" s="174" t="s">
        <v>162</v>
      </c>
    </row>
    <row r="421" spans="2:65" s="12" customFormat="1" ht="11.25">
      <c r="B421" s="167"/>
      <c r="D421" s="164" t="s">
        <v>174</v>
      </c>
      <c r="E421" s="168" t="s">
        <v>1</v>
      </c>
      <c r="F421" s="169" t="s">
        <v>719</v>
      </c>
      <c r="H421" s="168" t="s">
        <v>1</v>
      </c>
      <c r="I421" s="170"/>
      <c r="J421" s="170"/>
      <c r="M421" s="167"/>
      <c r="N421" s="171"/>
      <c r="X421" s="172"/>
      <c r="AT421" s="168" t="s">
        <v>174</v>
      </c>
      <c r="AU421" s="168" t="s">
        <v>99</v>
      </c>
      <c r="AV421" s="12" t="s">
        <v>88</v>
      </c>
      <c r="AW421" s="12" t="s">
        <v>5</v>
      </c>
      <c r="AX421" s="12" t="s">
        <v>84</v>
      </c>
      <c r="AY421" s="168" t="s">
        <v>162</v>
      </c>
    </row>
    <row r="422" spans="2:65" s="13" customFormat="1" ht="11.25">
      <c r="B422" s="173"/>
      <c r="D422" s="164" t="s">
        <v>174</v>
      </c>
      <c r="E422" s="174" t="s">
        <v>1</v>
      </c>
      <c r="F422" s="175" t="s">
        <v>720</v>
      </c>
      <c r="H422" s="176">
        <v>7.0000000000000007E-2</v>
      </c>
      <c r="I422" s="177"/>
      <c r="J422" s="177"/>
      <c r="M422" s="173"/>
      <c r="N422" s="178"/>
      <c r="X422" s="179"/>
      <c r="AT422" s="174" t="s">
        <v>174</v>
      </c>
      <c r="AU422" s="174" t="s">
        <v>99</v>
      </c>
      <c r="AV422" s="13" t="s">
        <v>99</v>
      </c>
      <c r="AW422" s="13" t="s">
        <v>5</v>
      </c>
      <c r="AX422" s="13" t="s">
        <v>84</v>
      </c>
      <c r="AY422" s="174" t="s">
        <v>162</v>
      </c>
    </row>
    <row r="423" spans="2:65" s="14" customFormat="1" ht="11.25">
      <c r="B423" s="180"/>
      <c r="D423" s="164" t="s">
        <v>174</v>
      </c>
      <c r="E423" s="181" t="s">
        <v>1</v>
      </c>
      <c r="F423" s="182" t="s">
        <v>191</v>
      </c>
      <c r="H423" s="183">
        <v>1.72</v>
      </c>
      <c r="I423" s="184"/>
      <c r="J423" s="184"/>
      <c r="M423" s="180"/>
      <c r="N423" s="185"/>
      <c r="X423" s="186"/>
      <c r="AT423" s="181" t="s">
        <v>174</v>
      </c>
      <c r="AU423" s="181" t="s">
        <v>99</v>
      </c>
      <c r="AV423" s="14" t="s">
        <v>170</v>
      </c>
      <c r="AW423" s="14" t="s">
        <v>5</v>
      </c>
      <c r="AX423" s="14" t="s">
        <v>88</v>
      </c>
      <c r="AY423" s="181" t="s">
        <v>162</v>
      </c>
    </row>
    <row r="424" spans="2:65" s="1" customFormat="1" ht="33" customHeight="1">
      <c r="B424" s="36"/>
      <c r="C424" s="153" t="s">
        <v>721</v>
      </c>
      <c r="D424" s="153" t="s">
        <v>165</v>
      </c>
      <c r="E424" s="154" t="s">
        <v>722</v>
      </c>
      <c r="F424" s="155" t="s">
        <v>723</v>
      </c>
      <c r="G424" s="156" t="s">
        <v>179</v>
      </c>
      <c r="H424" s="157">
        <v>1.2</v>
      </c>
      <c r="I424" s="158"/>
      <c r="J424" s="158"/>
      <c r="K424" s="159">
        <f>ROUND(P424*H424,2)</f>
        <v>0</v>
      </c>
      <c r="L424" s="155" t="s">
        <v>224</v>
      </c>
      <c r="M424" s="36"/>
      <c r="N424" s="160" t="s">
        <v>1</v>
      </c>
      <c r="O424" s="125" t="s">
        <v>47</v>
      </c>
      <c r="P424" s="35">
        <f>I424+J424</f>
        <v>0</v>
      </c>
      <c r="Q424" s="35">
        <f>ROUND(I424*H424,2)</f>
        <v>0</v>
      </c>
      <c r="R424" s="35">
        <f>ROUND(J424*H424,2)</f>
        <v>0</v>
      </c>
      <c r="T424" s="161">
        <f>S424*H424</f>
        <v>0</v>
      </c>
      <c r="U424" s="161">
        <v>0</v>
      </c>
      <c r="V424" s="161">
        <f>U424*H424</f>
        <v>0</v>
      </c>
      <c r="W424" s="161">
        <v>3.4199999999999999E-3</v>
      </c>
      <c r="X424" s="162">
        <f>W424*H424</f>
        <v>4.104E-3</v>
      </c>
      <c r="AR424" s="163" t="s">
        <v>282</v>
      </c>
      <c r="AT424" s="163" t="s">
        <v>165</v>
      </c>
      <c r="AU424" s="163" t="s">
        <v>99</v>
      </c>
      <c r="AY424" s="17" t="s">
        <v>162</v>
      </c>
      <c r="BE424" s="94">
        <f>IF(O424="základní",K424,0)</f>
        <v>0</v>
      </c>
      <c r="BF424" s="94">
        <f>IF(O424="snížená",K424,0)</f>
        <v>0</v>
      </c>
      <c r="BG424" s="94">
        <f>IF(O424="zákl. přenesená",K424,0)</f>
        <v>0</v>
      </c>
      <c r="BH424" s="94">
        <f>IF(O424="sníž. přenesená",K424,0)</f>
        <v>0</v>
      </c>
      <c r="BI424" s="94">
        <f>IF(O424="nulová",K424,0)</f>
        <v>0</v>
      </c>
      <c r="BJ424" s="17" t="s">
        <v>88</v>
      </c>
      <c r="BK424" s="94">
        <f>ROUND(P424*H424,2)</f>
        <v>0</v>
      </c>
      <c r="BL424" s="17" t="s">
        <v>282</v>
      </c>
      <c r="BM424" s="163" t="s">
        <v>724</v>
      </c>
    </row>
    <row r="425" spans="2:65" s="1" customFormat="1" ht="19.5">
      <c r="B425" s="36"/>
      <c r="D425" s="164" t="s">
        <v>172</v>
      </c>
      <c r="F425" s="165" t="s">
        <v>725</v>
      </c>
      <c r="I425" s="127"/>
      <c r="J425" s="127"/>
      <c r="M425" s="36"/>
      <c r="N425" s="166"/>
      <c r="X425" s="60"/>
      <c r="AT425" s="17" t="s">
        <v>172</v>
      </c>
      <c r="AU425" s="17" t="s">
        <v>99</v>
      </c>
    </row>
    <row r="426" spans="2:65" s="12" customFormat="1" ht="11.25">
      <c r="B426" s="167"/>
      <c r="D426" s="164" t="s">
        <v>174</v>
      </c>
      <c r="E426" s="168" t="s">
        <v>1</v>
      </c>
      <c r="F426" s="169" t="s">
        <v>726</v>
      </c>
      <c r="H426" s="168" t="s">
        <v>1</v>
      </c>
      <c r="I426" s="170"/>
      <c r="J426" s="170"/>
      <c r="M426" s="167"/>
      <c r="N426" s="171"/>
      <c r="X426" s="172"/>
      <c r="AT426" s="168" t="s">
        <v>174</v>
      </c>
      <c r="AU426" s="168" t="s">
        <v>99</v>
      </c>
      <c r="AV426" s="12" t="s">
        <v>88</v>
      </c>
      <c r="AW426" s="12" t="s">
        <v>5</v>
      </c>
      <c r="AX426" s="12" t="s">
        <v>84</v>
      </c>
      <c r="AY426" s="168" t="s">
        <v>162</v>
      </c>
    </row>
    <row r="427" spans="2:65" s="13" customFormat="1" ht="11.25">
      <c r="B427" s="173"/>
      <c r="D427" s="164" t="s">
        <v>174</v>
      </c>
      <c r="E427" s="174" t="s">
        <v>1</v>
      </c>
      <c r="F427" s="175" t="s">
        <v>727</v>
      </c>
      <c r="H427" s="176">
        <v>1.2</v>
      </c>
      <c r="I427" s="177"/>
      <c r="J427" s="177"/>
      <c r="M427" s="173"/>
      <c r="N427" s="178"/>
      <c r="X427" s="179"/>
      <c r="AT427" s="174" t="s">
        <v>174</v>
      </c>
      <c r="AU427" s="174" t="s">
        <v>99</v>
      </c>
      <c r="AV427" s="13" t="s">
        <v>99</v>
      </c>
      <c r="AW427" s="13" t="s">
        <v>5</v>
      </c>
      <c r="AX427" s="13" t="s">
        <v>84</v>
      </c>
      <c r="AY427" s="174" t="s">
        <v>162</v>
      </c>
    </row>
    <row r="428" spans="2:65" s="14" customFormat="1" ht="11.25">
      <c r="B428" s="180"/>
      <c r="D428" s="164" t="s">
        <v>174</v>
      </c>
      <c r="E428" s="181" t="s">
        <v>1</v>
      </c>
      <c r="F428" s="182" t="s">
        <v>191</v>
      </c>
      <c r="H428" s="183">
        <v>1.2</v>
      </c>
      <c r="I428" s="184"/>
      <c r="J428" s="184"/>
      <c r="M428" s="180"/>
      <c r="N428" s="185"/>
      <c r="X428" s="186"/>
      <c r="AT428" s="181" t="s">
        <v>174</v>
      </c>
      <c r="AU428" s="181" t="s">
        <v>99</v>
      </c>
      <c r="AV428" s="14" t="s">
        <v>170</v>
      </c>
      <c r="AW428" s="14" t="s">
        <v>5</v>
      </c>
      <c r="AX428" s="14" t="s">
        <v>88</v>
      </c>
      <c r="AY428" s="181" t="s">
        <v>162</v>
      </c>
    </row>
    <row r="429" spans="2:65" s="1" customFormat="1" ht="24.2" customHeight="1">
      <c r="B429" s="36"/>
      <c r="C429" s="153" t="s">
        <v>728</v>
      </c>
      <c r="D429" s="153" t="s">
        <v>165</v>
      </c>
      <c r="E429" s="154" t="s">
        <v>729</v>
      </c>
      <c r="F429" s="155" t="s">
        <v>730</v>
      </c>
      <c r="G429" s="156" t="s">
        <v>237</v>
      </c>
      <c r="H429" s="157">
        <v>1</v>
      </c>
      <c r="I429" s="158"/>
      <c r="J429" s="158"/>
      <c r="K429" s="159">
        <f>ROUND(P429*H429,2)</f>
        <v>0</v>
      </c>
      <c r="L429" s="155" t="s">
        <v>224</v>
      </c>
      <c r="M429" s="36"/>
      <c r="N429" s="160" t="s">
        <v>1</v>
      </c>
      <c r="O429" s="125" t="s">
        <v>47</v>
      </c>
      <c r="P429" s="35">
        <f>I429+J429</f>
        <v>0</v>
      </c>
      <c r="Q429" s="35">
        <f>ROUND(I429*H429,2)</f>
        <v>0</v>
      </c>
      <c r="R429" s="35">
        <f>ROUND(J429*H429,2)</f>
        <v>0</v>
      </c>
      <c r="T429" s="161">
        <f>S429*H429</f>
        <v>0</v>
      </c>
      <c r="U429" s="161">
        <v>0</v>
      </c>
      <c r="V429" s="161">
        <f>U429*H429</f>
        <v>0</v>
      </c>
      <c r="W429" s="161">
        <v>0</v>
      </c>
      <c r="X429" s="162">
        <f>W429*H429</f>
        <v>0</v>
      </c>
      <c r="AR429" s="163" t="s">
        <v>282</v>
      </c>
      <c r="AT429" s="163" t="s">
        <v>165</v>
      </c>
      <c r="AU429" s="163" t="s">
        <v>99</v>
      </c>
      <c r="AY429" s="17" t="s">
        <v>162</v>
      </c>
      <c r="BE429" s="94">
        <f>IF(O429="základní",K429,0)</f>
        <v>0</v>
      </c>
      <c r="BF429" s="94">
        <f>IF(O429="snížená",K429,0)</f>
        <v>0</v>
      </c>
      <c r="BG429" s="94">
        <f>IF(O429="zákl. přenesená",K429,0)</f>
        <v>0</v>
      </c>
      <c r="BH429" s="94">
        <f>IF(O429="sníž. přenesená",K429,0)</f>
        <v>0</v>
      </c>
      <c r="BI429" s="94">
        <f>IF(O429="nulová",K429,0)</f>
        <v>0</v>
      </c>
      <c r="BJ429" s="17" t="s">
        <v>88</v>
      </c>
      <c r="BK429" s="94">
        <f>ROUND(P429*H429,2)</f>
        <v>0</v>
      </c>
      <c r="BL429" s="17" t="s">
        <v>282</v>
      </c>
      <c r="BM429" s="163" t="s">
        <v>731</v>
      </c>
    </row>
    <row r="430" spans="2:65" s="1" customFormat="1" ht="19.5">
      <c r="B430" s="36"/>
      <c r="D430" s="164" t="s">
        <v>172</v>
      </c>
      <c r="F430" s="165" t="s">
        <v>732</v>
      </c>
      <c r="I430" s="127"/>
      <c r="J430" s="127"/>
      <c r="M430" s="36"/>
      <c r="N430" s="166"/>
      <c r="X430" s="60"/>
      <c r="AT430" s="17" t="s">
        <v>172</v>
      </c>
      <c r="AU430" s="17" t="s">
        <v>99</v>
      </c>
    </row>
    <row r="431" spans="2:65" s="12" customFormat="1" ht="11.25">
      <c r="B431" s="167"/>
      <c r="D431" s="164" t="s">
        <v>174</v>
      </c>
      <c r="E431" s="168" t="s">
        <v>1</v>
      </c>
      <c r="F431" s="169" t="s">
        <v>733</v>
      </c>
      <c r="H431" s="168" t="s">
        <v>1</v>
      </c>
      <c r="I431" s="170"/>
      <c r="J431" s="170"/>
      <c r="M431" s="167"/>
      <c r="N431" s="171"/>
      <c r="X431" s="172"/>
      <c r="AT431" s="168" t="s">
        <v>174</v>
      </c>
      <c r="AU431" s="168" t="s">
        <v>99</v>
      </c>
      <c r="AV431" s="12" t="s">
        <v>88</v>
      </c>
      <c r="AW431" s="12" t="s">
        <v>5</v>
      </c>
      <c r="AX431" s="12" t="s">
        <v>84</v>
      </c>
      <c r="AY431" s="168" t="s">
        <v>162</v>
      </c>
    </row>
    <row r="432" spans="2:65" s="13" customFormat="1" ht="11.25">
      <c r="B432" s="173"/>
      <c r="D432" s="164" t="s">
        <v>174</v>
      </c>
      <c r="E432" s="174" t="s">
        <v>1</v>
      </c>
      <c r="F432" s="175" t="s">
        <v>88</v>
      </c>
      <c r="H432" s="176">
        <v>1</v>
      </c>
      <c r="I432" s="177"/>
      <c r="J432" s="177"/>
      <c r="M432" s="173"/>
      <c r="N432" s="178"/>
      <c r="X432" s="179"/>
      <c r="AT432" s="174" t="s">
        <v>174</v>
      </c>
      <c r="AU432" s="174" t="s">
        <v>99</v>
      </c>
      <c r="AV432" s="13" t="s">
        <v>99</v>
      </c>
      <c r="AW432" s="13" t="s">
        <v>5</v>
      </c>
      <c r="AX432" s="13" t="s">
        <v>84</v>
      </c>
      <c r="AY432" s="174" t="s">
        <v>162</v>
      </c>
    </row>
    <row r="433" spans="2:65" s="14" customFormat="1" ht="11.25">
      <c r="B433" s="180"/>
      <c r="D433" s="164" t="s">
        <v>174</v>
      </c>
      <c r="E433" s="181" t="s">
        <v>1</v>
      </c>
      <c r="F433" s="182" t="s">
        <v>191</v>
      </c>
      <c r="H433" s="183">
        <v>1</v>
      </c>
      <c r="I433" s="184"/>
      <c r="J433" s="184"/>
      <c r="M433" s="180"/>
      <c r="N433" s="185"/>
      <c r="X433" s="186"/>
      <c r="AT433" s="181" t="s">
        <v>174</v>
      </c>
      <c r="AU433" s="181" t="s">
        <v>99</v>
      </c>
      <c r="AV433" s="14" t="s">
        <v>170</v>
      </c>
      <c r="AW433" s="14" t="s">
        <v>5</v>
      </c>
      <c r="AX433" s="14" t="s">
        <v>88</v>
      </c>
      <c r="AY433" s="181" t="s">
        <v>162</v>
      </c>
    </row>
    <row r="434" spans="2:65" s="1" customFormat="1" ht="16.5" customHeight="1">
      <c r="B434" s="36"/>
      <c r="C434" s="187" t="s">
        <v>734</v>
      </c>
      <c r="D434" s="187" t="s">
        <v>241</v>
      </c>
      <c r="E434" s="188" t="s">
        <v>735</v>
      </c>
      <c r="F434" s="189" t="s">
        <v>736</v>
      </c>
      <c r="G434" s="190" t="s">
        <v>237</v>
      </c>
      <c r="H434" s="191">
        <v>1</v>
      </c>
      <c r="I434" s="192"/>
      <c r="J434" s="193"/>
      <c r="K434" s="194">
        <f>ROUND(P434*H434,2)</f>
        <v>0</v>
      </c>
      <c r="L434" s="189" t="s">
        <v>1</v>
      </c>
      <c r="M434" s="195"/>
      <c r="N434" s="196" t="s">
        <v>1</v>
      </c>
      <c r="O434" s="125" t="s">
        <v>47</v>
      </c>
      <c r="P434" s="35">
        <f>I434+J434</f>
        <v>0</v>
      </c>
      <c r="Q434" s="35">
        <f>ROUND(I434*H434,2)</f>
        <v>0</v>
      </c>
      <c r="R434" s="35">
        <f>ROUND(J434*H434,2)</f>
        <v>0</v>
      </c>
      <c r="T434" s="161">
        <f>S434*H434</f>
        <v>0</v>
      </c>
      <c r="U434" s="161">
        <v>0</v>
      </c>
      <c r="V434" s="161">
        <f>U434*H434</f>
        <v>0</v>
      </c>
      <c r="W434" s="161">
        <v>0</v>
      </c>
      <c r="X434" s="162">
        <f>W434*H434</f>
        <v>0</v>
      </c>
      <c r="AR434" s="163" t="s">
        <v>377</v>
      </c>
      <c r="AT434" s="163" t="s">
        <v>241</v>
      </c>
      <c r="AU434" s="163" t="s">
        <v>99</v>
      </c>
      <c r="AY434" s="17" t="s">
        <v>162</v>
      </c>
      <c r="BE434" s="94">
        <f>IF(O434="základní",K434,0)</f>
        <v>0</v>
      </c>
      <c r="BF434" s="94">
        <f>IF(O434="snížená",K434,0)</f>
        <v>0</v>
      </c>
      <c r="BG434" s="94">
        <f>IF(O434="zákl. přenesená",K434,0)</f>
        <v>0</v>
      </c>
      <c r="BH434" s="94">
        <f>IF(O434="sníž. přenesená",K434,0)</f>
        <v>0</v>
      </c>
      <c r="BI434" s="94">
        <f>IF(O434="nulová",K434,0)</f>
        <v>0</v>
      </c>
      <c r="BJ434" s="17" t="s">
        <v>88</v>
      </c>
      <c r="BK434" s="94">
        <f>ROUND(P434*H434,2)</f>
        <v>0</v>
      </c>
      <c r="BL434" s="17" t="s">
        <v>282</v>
      </c>
      <c r="BM434" s="163" t="s">
        <v>737</v>
      </c>
    </row>
    <row r="435" spans="2:65" s="1" customFormat="1" ht="24.2" customHeight="1">
      <c r="B435" s="36"/>
      <c r="C435" s="153" t="s">
        <v>738</v>
      </c>
      <c r="D435" s="153" t="s">
        <v>165</v>
      </c>
      <c r="E435" s="154" t="s">
        <v>739</v>
      </c>
      <c r="F435" s="155" t="s">
        <v>740</v>
      </c>
      <c r="G435" s="156" t="s">
        <v>237</v>
      </c>
      <c r="H435" s="157">
        <v>3</v>
      </c>
      <c r="I435" s="158"/>
      <c r="J435" s="158"/>
      <c r="K435" s="159">
        <f>ROUND(P435*H435,2)</f>
        <v>0</v>
      </c>
      <c r="L435" s="155" t="s">
        <v>224</v>
      </c>
      <c r="M435" s="36"/>
      <c r="N435" s="160" t="s">
        <v>1</v>
      </c>
      <c r="O435" s="125" t="s">
        <v>47</v>
      </c>
      <c r="P435" s="35">
        <f>I435+J435</f>
        <v>0</v>
      </c>
      <c r="Q435" s="35">
        <f>ROUND(I435*H435,2)</f>
        <v>0</v>
      </c>
      <c r="R435" s="35">
        <f>ROUND(J435*H435,2)</f>
        <v>0</v>
      </c>
      <c r="T435" s="161">
        <f>S435*H435</f>
        <v>0</v>
      </c>
      <c r="U435" s="161">
        <v>0</v>
      </c>
      <c r="V435" s="161">
        <f>U435*H435</f>
        <v>0</v>
      </c>
      <c r="W435" s="161">
        <v>0</v>
      </c>
      <c r="X435" s="162">
        <f>W435*H435</f>
        <v>0</v>
      </c>
      <c r="AR435" s="163" t="s">
        <v>282</v>
      </c>
      <c r="AT435" s="163" t="s">
        <v>165</v>
      </c>
      <c r="AU435" s="163" t="s">
        <v>99</v>
      </c>
      <c r="AY435" s="17" t="s">
        <v>162</v>
      </c>
      <c r="BE435" s="94">
        <f>IF(O435="základní",K435,0)</f>
        <v>0</v>
      </c>
      <c r="BF435" s="94">
        <f>IF(O435="snížená",K435,0)</f>
        <v>0</v>
      </c>
      <c r="BG435" s="94">
        <f>IF(O435="zákl. přenesená",K435,0)</f>
        <v>0</v>
      </c>
      <c r="BH435" s="94">
        <f>IF(O435="sníž. přenesená",K435,0)</f>
        <v>0</v>
      </c>
      <c r="BI435" s="94">
        <f>IF(O435="nulová",K435,0)</f>
        <v>0</v>
      </c>
      <c r="BJ435" s="17" t="s">
        <v>88</v>
      </c>
      <c r="BK435" s="94">
        <f>ROUND(P435*H435,2)</f>
        <v>0</v>
      </c>
      <c r="BL435" s="17" t="s">
        <v>282</v>
      </c>
      <c r="BM435" s="163" t="s">
        <v>741</v>
      </c>
    </row>
    <row r="436" spans="2:65" s="1" customFormat="1" ht="19.5">
      <c r="B436" s="36"/>
      <c r="D436" s="164" t="s">
        <v>172</v>
      </c>
      <c r="F436" s="165" t="s">
        <v>742</v>
      </c>
      <c r="I436" s="127"/>
      <c r="J436" s="127"/>
      <c r="M436" s="36"/>
      <c r="N436" s="166"/>
      <c r="X436" s="60"/>
      <c r="AT436" s="17" t="s">
        <v>172</v>
      </c>
      <c r="AU436" s="17" t="s">
        <v>99</v>
      </c>
    </row>
    <row r="437" spans="2:65" s="12" customFormat="1" ht="11.25">
      <c r="B437" s="167"/>
      <c r="D437" s="164" t="s">
        <v>174</v>
      </c>
      <c r="E437" s="168" t="s">
        <v>1</v>
      </c>
      <c r="F437" s="169" t="s">
        <v>743</v>
      </c>
      <c r="H437" s="168" t="s">
        <v>1</v>
      </c>
      <c r="I437" s="170"/>
      <c r="J437" s="170"/>
      <c r="M437" s="167"/>
      <c r="N437" s="171"/>
      <c r="X437" s="172"/>
      <c r="AT437" s="168" t="s">
        <v>174</v>
      </c>
      <c r="AU437" s="168" t="s">
        <v>99</v>
      </c>
      <c r="AV437" s="12" t="s">
        <v>88</v>
      </c>
      <c r="AW437" s="12" t="s">
        <v>5</v>
      </c>
      <c r="AX437" s="12" t="s">
        <v>84</v>
      </c>
      <c r="AY437" s="168" t="s">
        <v>162</v>
      </c>
    </row>
    <row r="438" spans="2:65" s="13" customFormat="1" ht="11.25">
      <c r="B438" s="173"/>
      <c r="D438" s="164" t="s">
        <v>174</v>
      </c>
      <c r="E438" s="174" t="s">
        <v>1</v>
      </c>
      <c r="F438" s="175" t="s">
        <v>99</v>
      </c>
      <c r="H438" s="176">
        <v>2</v>
      </c>
      <c r="I438" s="177"/>
      <c r="J438" s="177"/>
      <c r="M438" s="173"/>
      <c r="N438" s="178"/>
      <c r="X438" s="179"/>
      <c r="AT438" s="174" t="s">
        <v>174</v>
      </c>
      <c r="AU438" s="174" t="s">
        <v>99</v>
      </c>
      <c r="AV438" s="13" t="s">
        <v>99</v>
      </c>
      <c r="AW438" s="13" t="s">
        <v>5</v>
      </c>
      <c r="AX438" s="13" t="s">
        <v>84</v>
      </c>
      <c r="AY438" s="174" t="s">
        <v>162</v>
      </c>
    </row>
    <row r="439" spans="2:65" s="12" customFormat="1" ht="11.25">
      <c r="B439" s="167"/>
      <c r="D439" s="164" t="s">
        <v>174</v>
      </c>
      <c r="E439" s="168" t="s">
        <v>1</v>
      </c>
      <c r="F439" s="169" t="s">
        <v>744</v>
      </c>
      <c r="H439" s="168" t="s">
        <v>1</v>
      </c>
      <c r="I439" s="170"/>
      <c r="J439" s="170"/>
      <c r="M439" s="167"/>
      <c r="N439" s="171"/>
      <c r="X439" s="172"/>
      <c r="AT439" s="168" t="s">
        <v>174</v>
      </c>
      <c r="AU439" s="168" t="s">
        <v>99</v>
      </c>
      <c r="AV439" s="12" t="s">
        <v>88</v>
      </c>
      <c r="AW439" s="12" t="s">
        <v>5</v>
      </c>
      <c r="AX439" s="12" t="s">
        <v>84</v>
      </c>
      <c r="AY439" s="168" t="s">
        <v>162</v>
      </c>
    </row>
    <row r="440" spans="2:65" s="13" customFormat="1" ht="11.25">
      <c r="B440" s="173"/>
      <c r="D440" s="164" t="s">
        <v>174</v>
      </c>
      <c r="E440" s="174" t="s">
        <v>1</v>
      </c>
      <c r="F440" s="175" t="s">
        <v>88</v>
      </c>
      <c r="H440" s="176">
        <v>1</v>
      </c>
      <c r="I440" s="177"/>
      <c r="J440" s="177"/>
      <c r="M440" s="173"/>
      <c r="N440" s="178"/>
      <c r="X440" s="179"/>
      <c r="AT440" s="174" t="s">
        <v>174</v>
      </c>
      <c r="AU440" s="174" t="s">
        <v>99</v>
      </c>
      <c r="AV440" s="13" t="s">
        <v>99</v>
      </c>
      <c r="AW440" s="13" t="s">
        <v>5</v>
      </c>
      <c r="AX440" s="13" t="s">
        <v>84</v>
      </c>
      <c r="AY440" s="174" t="s">
        <v>162</v>
      </c>
    </row>
    <row r="441" spans="2:65" s="14" customFormat="1" ht="11.25">
      <c r="B441" s="180"/>
      <c r="D441" s="164" t="s">
        <v>174</v>
      </c>
      <c r="E441" s="181" t="s">
        <v>1</v>
      </c>
      <c r="F441" s="182" t="s">
        <v>191</v>
      </c>
      <c r="H441" s="183">
        <v>3</v>
      </c>
      <c r="I441" s="184"/>
      <c r="J441" s="184"/>
      <c r="M441" s="180"/>
      <c r="N441" s="185"/>
      <c r="X441" s="186"/>
      <c r="AT441" s="181" t="s">
        <v>174</v>
      </c>
      <c r="AU441" s="181" t="s">
        <v>99</v>
      </c>
      <c r="AV441" s="14" t="s">
        <v>170</v>
      </c>
      <c r="AW441" s="14" t="s">
        <v>5</v>
      </c>
      <c r="AX441" s="14" t="s">
        <v>88</v>
      </c>
      <c r="AY441" s="181" t="s">
        <v>162</v>
      </c>
    </row>
    <row r="442" spans="2:65" s="1" customFormat="1" ht="16.5" customHeight="1">
      <c r="B442" s="36"/>
      <c r="C442" s="187" t="s">
        <v>745</v>
      </c>
      <c r="D442" s="187" t="s">
        <v>241</v>
      </c>
      <c r="E442" s="188" t="s">
        <v>746</v>
      </c>
      <c r="F442" s="189" t="s">
        <v>747</v>
      </c>
      <c r="G442" s="190" t="s">
        <v>237</v>
      </c>
      <c r="H442" s="191">
        <v>2</v>
      </c>
      <c r="I442" s="192"/>
      <c r="J442" s="193"/>
      <c r="K442" s="194">
        <f>ROUND(P442*H442,2)</f>
        <v>0</v>
      </c>
      <c r="L442" s="189" t="s">
        <v>1</v>
      </c>
      <c r="M442" s="195"/>
      <c r="N442" s="196" t="s">
        <v>1</v>
      </c>
      <c r="O442" s="125" t="s">
        <v>47</v>
      </c>
      <c r="P442" s="35">
        <f>I442+J442</f>
        <v>0</v>
      </c>
      <c r="Q442" s="35">
        <f>ROUND(I442*H442,2)</f>
        <v>0</v>
      </c>
      <c r="R442" s="35">
        <f>ROUND(J442*H442,2)</f>
        <v>0</v>
      </c>
      <c r="T442" s="161">
        <f>S442*H442</f>
        <v>0</v>
      </c>
      <c r="U442" s="161">
        <v>0</v>
      </c>
      <c r="V442" s="161">
        <f>U442*H442</f>
        <v>0</v>
      </c>
      <c r="W442" s="161">
        <v>0</v>
      </c>
      <c r="X442" s="162">
        <f>W442*H442</f>
        <v>0</v>
      </c>
      <c r="AR442" s="163" t="s">
        <v>377</v>
      </c>
      <c r="AT442" s="163" t="s">
        <v>241</v>
      </c>
      <c r="AU442" s="163" t="s">
        <v>99</v>
      </c>
      <c r="AY442" s="17" t="s">
        <v>162</v>
      </c>
      <c r="BE442" s="94">
        <f>IF(O442="základní",K442,0)</f>
        <v>0</v>
      </c>
      <c r="BF442" s="94">
        <f>IF(O442="snížená",K442,0)</f>
        <v>0</v>
      </c>
      <c r="BG442" s="94">
        <f>IF(O442="zákl. přenesená",K442,0)</f>
        <v>0</v>
      </c>
      <c r="BH442" s="94">
        <f>IF(O442="sníž. přenesená",K442,0)</f>
        <v>0</v>
      </c>
      <c r="BI442" s="94">
        <f>IF(O442="nulová",K442,0)</f>
        <v>0</v>
      </c>
      <c r="BJ442" s="17" t="s">
        <v>88</v>
      </c>
      <c r="BK442" s="94">
        <f>ROUND(P442*H442,2)</f>
        <v>0</v>
      </c>
      <c r="BL442" s="17" t="s">
        <v>282</v>
      </c>
      <c r="BM442" s="163" t="s">
        <v>748</v>
      </c>
    </row>
    <row r="443" spans="2:65" s="1" customFormat="1" ht="16.5" customHeight="1">
      <c r="B443" s="36"/>
      <c r="C443" s="187" t="s">
        <v>749</v>
      </c>
      <c r="D443" s="187" t="s">
        <v>241</v>
      </c>
      <c r="E443" s="188" t="s">
        <v>750</v>
      </c>
      <c r="F443" s="189" t="s">
        <v>751</v>
      </c>
      <c r="G443" s="190" t="s">
        <v>237</v>
      </c>
      <c r="H443" s="191">
        <v>1</v>
      </c>
      <c r="I443" s="192"/>
      <c r="J443" s="193"/>
      <c r="K443" s="194">
        <f>ROUND(P443*H443,2)</f>
        <v>0</v>
      </c>
      <c r="L443" s="189" t="s">
        <v>1</v>
      </c>
      <c r="M443" s="195"/>
      <c r="N443" s="196" t="s">
        <v>1</v>
      </c>
      <c r="O443" s="125" t="s">
        <v>47</v>
      </c>
      <c r="P443" s="35">
        <f>I443+J443</f>
        <v>0</v>
      </c>
      <c r="Q443" s="35">
        <f>ROUND(I443*H443,2)</f>
        <v>0</v>
      </c>
      <c r="R443" s="35">
        <f>ROUND(J443*H443,2)</f>
        <v>0</v>
      </c>
      <c r="T443" s="161">
        <f>S443*H443</f>
        <v>0</v>
      </c>
      <c r="U443" s="161">
        <v>0</v>
      </c>
      <c r="V443" s="161">
        <f>U443*H443</f>
        <v>0</v>
      </c>
      <c r="W443" s="161">
        <v>0</v>
      </c>
      <c r="X443" s="162">
        <f>W443*H443</f>
        <v>0</v>
      </c>
      <c r="AR443" s="163" t="s">
        <v>377</v>
      </c>
      <c r="AT443" s="163" t="s">
        <v>241</v>
      </c>
      <c r="AU443" s="163" t="s">
        <v>99</v>
      </c>
      <c r="AY443" s="17" t="s">
        <v>162</v>
      </c>
      <c r="BE443" s="94">
        <f>IF(O443="základní",K443,0)</f>
        <v>0</v>
      </c>
      <c r="BF443" s="94">
        <f>IF(O443="snížená",K443,0)</f>
        <v>0</v>
      </c>
      <c r="BG443" s="94">
        <f>IF(O443="zákl. přenesená",K443,0)</f>
        <v>0</v>
      </c>
      <c r="BH443" s="94">
        <f>IF(O443="sníž. přenesená",K443,0)</f>
        <v>0</v>
      </c>
      <c r="BI443" s="94">
        <f>IF(O443="nulová",K443,0)</f>
        <v>0</v>
      </c>
      <c r="BJ443" s="17" t="s">
        <v>88</v>
      </c>
      <c r="BK443" s="94">
        <f>ROUND(P443*H443,2)</f>
        <v>0</v>
      </c>
      <c r="BL443" s="17" t="s">
        <v>282</v>
      </c>
      <c r="BM443" s="163" t="s">
        <v>752</v>
      </c>
    </row>
    <row r="444" spans="2:65" s="1" customFormat="1" ht="24.2" customHeight="1">
      <c r="B444" s="36"/>
      <c r="C444" s="153" t="s">
        <v>753</v>
      </c>
      <c r="D444" s="153" t="s">
        <v>165</v>
      </c>
      <c r="E444" s="154" t="s">
        <v>754</v>
      </c>
      <c r="F444" s="155" t="s">
        <v>755</v>
      </c>
      <c r="G444" s="156" t="s">
        <v>237</v>
      </c>
      <c r="H444" s="157">
        <v>2</v>
      </c>
      <c r="I444" s="158"/>
      <c r="J444" s="158"/>
      <c r="K444" s="159">
        <f>ROUND(P444*H444,2)</f>
        <v>0</v>
      </c>
      <c r="L444" s="155" t="s">
        <v>224</v>
      </c>
      <c r="M444" s="36"/>
      <c r="N444" s="160" t="s">
        <v>1</v>
      </c>
      <c r="O444" s="125" t="s">
        <v>47</v>
      </c>
      <c r="P444" s="35">
        <f>I444+J444</f>
        <v>0</v>
      </c>
      <c r="Q444" s="35">
        <f>ROUND(I444*H444,2)</f>
        <v>0</v>
      </c>
      <c r="R444" s="35">
        <f>ROUND(J444*H444,2)</f>
        <v>0</v>
      </c>
      <c r="T444" s="161">
        <f>S444*H444</f>
        <v>0</v>
      </c>
      <c r="U444" s="161">
        <v>0</v>
      </c>
      <c r="V444" s="161">
        <f>U444*H444</f>
        <v>0</v>
      </c>
      <c r="W444" s="161">
        <v>0</v>
      </c>
      <c r="X444" s="162">
        <f>W444*H444</f>
        <v>0</v>
      </c>
      <c r="AR444" s="163" t="s">
        <v>282</v>
      </c>
      <c r="AT444" s="163" t="s">
        <v>165</v>
      </c>
      <c r="AU444" s="163" t="s">
        <v>99</v>
      </c>
      <c r="AY444" s="17" t="s">
        <v>162</v>
      </c>
      <c r="BE444" s="94">
        <f>IF(O444="základní",K444,0)</f>
        <v>0</v>
      </c>
      <c r="BF444" s="94">
        <f>IF(O444="snížená",K444,0)</f>
        <v>0</v>
      </c>
      <c r="BG444" s="94">
        <f>IF(O444="zákl. přenesená",K444,0)</f>
        <v>0</v>
      </c>
      <c r="BH444" s="94">
        <f>IF(O444="sníž. přenesená",K444,0)</f>
        <v>0</v>
      </c>
      <c r="BI444" s="94">
        <f>IF(O444="nulová",K444,0)</f>
        <v>0</v>
      </c>
      <c r="BJ444" s="17" t="s">
        <v>88</v>
      </c>
      <c r="BK444" s="94">
        <f>ROUND(P444*H444,2)</f>
        <v>0</v>
      </c>
      <c r="BL444" s="17" t="s">
        <v>282</v>
      </c>
      <c r="BM444" s="163" t="s">
        <v>756</v>
      </c>
    </row>
    <row r="445" spans="2:65" s="1" customFormat="1" ht="19.5">
      <c r="B445" s="36"/>
      <c r="D445" s="164" t="s">
        <v>172</v>
      </c>
      <c r="F445" s="165" t="s">
        <v>757</v>
      </c>
      <c r="I445" s="127"/>
      <c r="J445" s="127"/>
      <c r="M445" s="36"/>
      <c r="N445" s="166"/>
      <c r="X445" s="60"/>
      <c r="AT445" s="17" t="s">
        <v>172</v>
      </c>
      <c r="AU445" s="17" t="s">
        <v>99</v>
      </c>
    </row>
    <row r="446" spans="2:65" s="12" customFormat="1" ht="11.25">
      <c r="B446" s="167"/>
      <c r="D446" s="164" t="s">
        <v>174</v>
      </c>
      <c r="E446" s="168" t="s">
        <v>1</v>
      </c>
      <c r="F446" s="169" t="s">
        <v>758</v>
      </c>
      <c r="H446" s="168" t="s">
        <v>1</v>
      </c>
      <c r="I446" s="170"/>
      <c r="J446" s="170"/>
      <c r="M446" s="167"/>
      <c r="N446" s="171"/>
      <c r="X446" s="172"/>
      <c r="AT446" s="168" t="s">
        <v>174</v>
      </c>
      <c r="AU446" s="168" t="s">
        <v>99</v>
      </c>
      <c r="AV446" s="12" t="s">
        <v>88</v>
      </c>
      <c r="AW446" s="12" t="s">
        <v>5</v>
      </c>
      <c r="AX446" s="12" t="s">
        <v>84</v>
      </c>
      <c r="AY446" s="168" t="s">
        <v>162</v>
      </c>
    </row>
    <row r="447" spans="2:65" s="13" customFormat="1" ht="11.25">
      <c r="B447" s="173"/>
      <c r="D447" s="164" t="s">
        <v>174</v>
      </c>
      <c r="E447" s="174" t="s">
        <v>1</v>
      </c>
      <c r="F447" s="175" t="s">
        <v>88</v>
      </c>
      <c r="H447" s="176">
        <v>1</v>
      </c>
      <c r="I447" s="177"/>
      <c r="J447" s="177"/>
      <c r="M447" s="173"/>
      <c r="N447" s="178"/>
      <c r="X447" s="179"/>
      <c r="AT447" s="174" t="s">
        <v>174</v>
      </c>
      <c r="AU447" s="174" t="s">
        <v>99</v>
      </c>
      <c r="AV447" s="13" t="s">
        <v>99</v>
      </c>
      <c r="AW447" s="13" t="s">
        <v>5</v>
      </c>
      <c r="AX447" s="13" t="s">
        <v>84</v>
      </c>
      <c r="AY447" s="174" t="s">
        <v>162</v>
      </c>
    </row>
    <row r="448" spans="2:65" s="12" customFormat="1" ht="11.25">
      <c r="B448" s="167"/>
      <c r="D448" s="164" t="s">
        <v>174</v>
      </c>
      <c r="E448" s="168" t="s">
        <v>1</v>
      </c>
      <c r="F448" s="169" t="s">
        <v>759</v>
      </c>
      <c r="H448" s="168" t="s">
        <v>1</v>
      </c>
      <c r="I448" s="170"/>
      <c r="J448" s="170"/>
      <c r="M448" s="167"/>
      <c r="N448" s="171"/>
      <c r="X448" s="172"/>
      <c r="AT448" s="168" t="s">
        <v>174</v>
      </c>
      <c r="AU448" s="168" t="s">
        <v>99</v>
      </c>
      <c r="AV448" s="12" t="s">
        <v>88</v>
      </c>
      <c r="AW448" s="12" t="s">
        <v>5</v>
      </c>
      <c r="AX448" s="12" t="s">
        <v>84</v>
      </c>
      <c r="AY448" s="168" t="s">
        <v>162</v>
      </c>
    </row>
    <row r="449" spans="2:65" s="13" customFormat="1" ht="11.25">
      <c r="B449" s="173"/>
      <c r="D449" s="164" t="s">
        <v>174</v>
      </c>
      <c r="E449" s="174" t="s">
        <v>1</v>
      </c>
      <c r="F449" s="175" t="s">
        <v>88</v>
      </c>
      <c r="H449" s="176">
        <v>1</v>
      </c>
      <c r="I449" s="177"/>
      <c r="J449" s="177"/>
      <c r="M449" s="173"/>
      <c r="N449" s="178"/>
      <c r="X449" s="179"/>
      <c r="AT449" s="174" t="s">
        <v>174</v>
      </c>
      <c r="AU449" s="174" t="s">
        <v>99</v>
      </c>
      <c r="AV449" s="13" t="s">
        <v>99</v>
      </c>
      <c r="AW449" s="13" t="s">
        <v>5</v>
      </c>
      <c r="AX449" s="13" t="s">
        <v>84</v>
      </c>
      <c r="AY449" s="174" t="s">
        <v>162</v>
      </c>
    </row>
    <row r="450" spans="2:65" s="14" customFormat="1" ht="11.25">
      <c r="B450" s="180"/>
      <c r="D450" s="164" t="s">
        <v>174</v>
      </c>
      <c r="E450" s="181" t="s">
        <v>1</v>
      </c>
      <c r="F450" s="182" t="s">
        <v>191</v>
      </c>
      <c r="H450" s="183">
        <v>2</v>
      </c>
      <c r="I450" s="184"/>
      <c r="J450" s="184"/>
      <c r="M450" s="180"/>
      <c r="N450" s="185"/>
      <c r="X450" s="186"/>
      <c r="AT450" s="181" t="s">
        <v>174</v>
      </c>
      <c r="AU450" s="181" t="s">
        <v>99</v>
      </c>
      <c r="AV450" s="14" t="s">
        <v>170</v>
      </c>
      <c r="AW450" s="14" t="s">
        <v>5</v>
      </c>
      <c r="AX450" s="14" t="s">
        <v>88</v>
      </c>
      <c r="AY450" s="181" t="s">
        <v>162</v>
      </c>
    </row>
    <row r="451" spans="2:65" s="1" customFormat="1" ht="16.5" customHeight="1">
      <c r="B451" s="36"/>
      <c r="C451" s="187" t="s">
        <v>760</v>
      </c>
      <c r="D451" s="187" t="s">
        <v>241</v>
      </c>
      <c r="E451" s="188" t="s">
        <v>761</v>
      </c>
      <c r="F451" s="189" t="s">
        <v>762</v>
      </c>
      <c r="G451" s="190" t="s">
        <v>237</v>
      </c>
      <c r="H451" s="191">
        <v>1</v>
      </c>
      <c r="I451" s="192"/>
      <c r="J451" s="193"/>
      <c r="K451" s="194">
        <f>ROUND(P451*H451,2)</f>
        <v>0</v>
      </c>
      <c r="L451" s="189" t="s">
        <v>1</v>
      </c>
      <c r="M451" s="195"/>
      <c r="N451" s="196" t="s">
        <v>1</v>
      </c>
      <c r="O451" s="125" t="s">
        <v>47</v>
      </c>
      <c r="P451" s="35">
        <f>I451+J451</f>
        <v>0</v>
      </c>
      <c r="Q451" s="35">
        <f>ROUND(I451*H451,2)</f>
        <v>0</v>
      </c>
      <c r="R451" s="35">
        <f>ROUND(J451*H451,2)</f>
        <v>0</v>
      </c>
      <c r="T451" s="161">
        <f>S451*H451</f>
        <v>0</v>
      </c>
      <c r="U451" s="161">
        <v>0</v>
      </c>
      <c r="V451" s="161">
        <f>U451*H451</f>
        <v>0</v>
      </c>
      <c r="W451" s="161">
        <v>0</v>
      </c>
      <c r="X451" s="162">
        <f>W451*H451</f>
        <v>0</v>
      </c>
      <c r="AR451" s="163" t="s">
        <v>377</v>
      </c>
      <c r="AT451" s="163" t="s">
        <v>241</v>
      </c>
      <c r="AU451" s="163" t="s">
        <v>99</v>
      </c>
      <c r="AY451" s="17" t="s">
        <v>162</v>
      </c>
      <c r="BE451" s="94">
        <f>IF(O451="základní",K451,0)</f>
        <v>0</v>
      </c>
      <c r="BF451" s="94">
        <f>IF(O451="snížená",K451,0)</f>
        <v>0</v>
      </c>
      <c r="BG451" s="94">
        <f>IF(O451="zákl. přenesená",K451,0)</f>
        <v>0</v>
      </c>
      <c r="BH451" s="94">
        <f>IF(O451="sníž. přenesená",K451,0)</f>
        <v>0</v>
      </c>
      <c r="BI451" s="94">
        <f>IF(O451="nulová",K451,0)</f>
        <v>0</v>
      </c>
      <c r="BJ451" s="17" t="s">
        <v>88</v>
      </c>
      <c r="BK451" s="94">
        <f>ROUND(P451*H451,2)</f>
        <v>0</v>
      </c>
      <c r="BL451" s="17" t="s">
        <v>282</v>
      </c>
      <c r="BM451" s="163" t="s">
        <v>763</v>
      </c>
    </row>
    <row r="452" spans="2:65" s="1" customFormat="1" ht="16.5" customHeight="1">
      <c r="B452" s="36"/>
      <c r="C452" s="187" t="s">
        <v>764</v>
      </c>
      <c r="D452" s="187" t="s">
        <v>241</v>
      </c>
      <c r="E452" s="188" t="s">
        <v>765</v>
      </c>
      <c r="F452" s="189" t="s">
        <v>766</v>
      </c>
      <c r="G452" s="190" t="s">
        <v>237</v>
      </c>
      <c r="H452" s="191">
        <v>1</v>
      </c>
      <c r="I452" s="192"/>
      <c r="J452" s="193"/>
      <c r="K452" s="194">
        <f>ROUND(P452*H452,2)</f>
        <v>0</v>
      </c>
      <c r="L452" s="189" t="s">
        <v>1</v>
      </c>
      <c r="M452" s="195"/>
      <c r="N452" s="196" t="s">
        <v>1</v>
      </c>
      <c r="O452" s="125" t="s">
        <v>47</v>
      </c>
      <c r="P452" s="35">
        <f>I452+J452</f>
        <v>0</v>
      </c>
      <c r="Q452" s="35">
        <f>ROUND(I452*H452,2)</f>
        <v>0</v>
      </c>
      <c r="R452" s="35">
        <f>ROUND(J452*H452,2)</f>
        <v>0</v>
      </c>
      <c r="T452" s="161">
        <f>S452*H452</f>
        <v>0</v>
      </c>
      <c r="U452" s="161">
        <v>0</v>
      </c>
      <c r="V452" s="161">
        <f>U452*H452</f>
        <v>0</v>
      </c>
      <c r="W452" s="161">
        <v>0</v>
      </c>
      <c r="X452" s="162">
        <f>W452*H452</f>
        <v>0</v>
      </c>
      <c r="AR452" s="163" t="s">
        <v>377</v>
      </c>
      <c r="AT452" s="163" t="s">
        <v>241</v>
      </c>
      <c r="AU452" s="163" t="s">
        <v>99</v>
      </c>
      <c r="AY452" s="17" t="s">
        <v>162</v>
      </c>
      <c r="BE452" s="94">
        <f>IF(O452="základní",K452,0)</f>
        <v>0</v>
      </c>
      <c r="BF452" s="94">
        <f>IF(O452="snížená",K452,0)</f>
        <v>0</v>
      </c>
      <c r="BG452" s="94">
        <f>IF(O452="zákl. přenesená",K452,0)</f>
        <v>0</v>
      </c>
      <c r="BH452" s="94">
        <f>IF(O452="sníž. přenesená",K452,0)</f>
        <v>0</v>
      </c>
      <c r="BI452" s="94">
        <f>IF(O452="nulová",K452,0)</f>
        <v>0</v>
      </c>
      <c r="BJ452" s="17" t="s">
        <v>88</v>
      </c>
      <c r="BK452" s="94">
        <f>ROUND(P452*H452,2)</f>
        <v>0</v>
      </c>
      <c r="BL452" s="17" t="s">
        <v>282</v>
      </c>
      <c r="BM452" s="163" t="s">
        <v>767</v>
      </c>
    </row>
    <row r="453" spans="2:65" s="1" customFormat="1" ht="24.2" customHeight="1">
      <c r="B453" s="36"/>
      <c r="C453" s="153" t="s">
        <v>768</v>
      </c>
      <c r="D453" s="153" t="s">
        <v>165</v>
      </c>
      <c r="E453" s="154" t="s">
        <v>769</v>
      </c>
      <c r="F453" s="155" t="s">
        <v>770</v>
      </c>
      <c r="G453" s="156" t="s">
        <v>237</v>
      </c>
      <c r="H453" s="157">
        <v>1</v>
      </c>
      <c r="I453" s="158"/>
      <c r="J453" s="158"/>
      <c r="K453" s="159">
        <f>ROUND(P453*H453,2)</f>
        <v>0</v>
      </c>
      <c r="L453" s="155" t="s">
        <v>224</v>
      </c>
      <c r="M453" s="36"/>
      <c r="N453" s="160" t="s">
        <v>1</v>
      </c>
      <c r="O453" s="125" t="s">
        <v>47</v>
      </c>
      <c r="P453" s="35">
        <f>I453+J453</f>
        <v>0</v>
      </c>
      <c r="Q453" s="35">
        <f>ROUND(I453*H453,2)</f>
        <v>0</v>
      </c>
      <c r="R453" s="35">
        <f>ROUND(J453*H453,2)</f>
        <v>0</v>
      </c>
      <c r="T453" s="161">
        <f>S453*H453</f>
        <v>0</v>
      </c>
      <c r="U453" s="161">
        <v>0</v>
      </c>
      <c r="V453" s="161">
        <f>U453*H453</f>
        <v>0</v>
      </c>
      <c r="W453" s="161">
        <v>0</v>
      </c>
      <c r="X453" s="162">
        <f>W453*H453</f>
        <v>0</v>
      </c>
      <c r="AR453" s="163" t="s">
        <v>282</v>
      </c>
      <c r="AT453" s="163" t="s">
        <v>165</v>
      </c>
      <c r="AU453" s="163" t="s">
        <v>99</v>
      </c>
      <c r="AY453" s="17" t="s">
        <v>162</v>
      </c>
      <c r="BE453" s="94">
        <f>IF(O453="základní",K453,0)</f>
        <v>0</v>
      </c>
      <c r="BF453" s="94">
        <f>IF(O453="snížená",K453,0)</f>
        <v>0</v>
      </c>
      <c r="BG453" s="94">
        <f>IF(O453="zákl. přenesená",K453,0)</f>
        <v>0</v>
      </c>
      <c r="BH453" s="94">
        <f>IF(O453="sníž. přenesená",K453,0)</f>
        <v>0</v>
      </c>
      <c r="BI453" s="94">
        <f>IF(O453="nulová",K453,0)</f>
        <v>0</v>
      </c>
      <c r="BJ453" s="17" t="s">
        <v>88</v>
      </c>
      <c r="BK453" s="94">
        <f>ROUND(P453*H453,2)</f>
        <v>0</v>
      </c>
      <c r="BL453" s="17" t="s">
        <v>282</v>
      </c>
      <c r="BM453" s="163" t="s">
        <v>771</v>
      </c>
    </row>
    <row r="454" spans="2:65" s="1" customFormat="1" ht="19.5">
      <c r="B454" s="36"/>
      <c r="D454" s="164" t="s">
        <v>172</v>
      </c>
      <c r="F454" s="165" t="s">
        <v>772</v>
      </c>
      <c r="I454" s="127"/>
      <c r="J454" s="127"/>
      <c r="M454" s="36"/>
      <c r="N454" s="166"/>
      <c r="X454" s="60"/>
      <c r="AT454" s="17" t="s">
        <v>172</v>
      </c>
      <c r="AU454" s="17" t="s">
        <v>99</v>
      </c>
    </row>
    <row r="455" spans="2:65" s="12" customFormat="1" ht="11.25">
      <c r="B455" s="167"/>
      <c r="D455" s="164" t="s">
        <v>174</v>
      </c>
      <c r="E455" s="168" t="s">
        <v>1</v>
      </c>
      <c r="F455" s="169" t="s">
        <v>773</v>
      </c>
      <c r="H455" s="168" t="s">
        <v>1</v>
      </c>
      <c r="I455" s="170"/>
      <c r="J455" s="170"/>
      <c r="M455" s="167"/>
      <c r="N455" s="171"/>
      <c r="X455" s="172"/>
      <c r="AT455" s="168" t="s">
        <v>174</v>
      </c>
      <c r="AU455" s="168" t="s">
        <v>99</v>
      </c>
      <c r="AV455" s="12" t="s">
        <v>88</v>
      </c>
      <c r="AW455" s="12" t="s">
        <v>5</v>
      </c>
      <c r="AX455" s="12" t="s">
        <v>84</v>
      </c>
      <c r="AY455" s="168" t="s">
        <v>162</v>
      </c>
    </row>
    <row r="456" spans="2:65" s="13" customFormat="1" ht="11.25">
      <c r="B456" s="173"/>
      <c r="D456" s="164" t="s">
        <v>174</v>
      </c>
      <c r="E456" s="174" t="s">
        <v>1</v>
      </c>
      <c r="F456" s="175" t="s">
        <v>88</v>
      </c>
      <c r="H456" s="176">
        <v>1</v>
      </c>
      <c r="I456" s="177"/>
      <c r="J456" s="177"/>
      <c r="M456" s="173"/>
      <c r="N456" s="178"/>
      <c r="X456" s="179"/>
      <c r="AT456" s="174" t="s">
        <v>174</v>
      </c>
      <c r="AU456" s="174" t="s">
        <v>99</v>
      </c>
      <c r="AV456" s="13" t="s">
        <v>99</v>
      </c>
      <c r="AW456" s="13" t="s">
        <v>5</v>
      </c>
      <c r="AX456" s="13" t="s">
        <v>84</v>
      </c>
      <c r="AY456" s="174" t="s">
        <v>162</v>
      </c>
    </row>
    <row r="457" spans="2:65" s="14" customFormat="1" ht="11.25">
      <c r="B457" s="180"/>
      <c r="D457" s="164" t="s">
        <v>174</v>
      </c>
      <c r="E457" s="181" t="s">
        <v>1</v>
      </c>
      <c r="F457" s="182" t="s">
        <v>191</v>
      </c>
      <c r="H457" s="183">
        <v>1</v>
      </c>
      <c r="I457" s="184"/>
      <c r="J457" s="184"/>
      <c r="M457" s="180"/>
      <c r="N457" s="185"/>
      <c r="X457" s="186"/>
      <c r="AT457" s="181" t="s">
        <v>174</v>
      </c>
      <c r="AU457" s="181" t="s">
        <v>99</v>
      </c>
      <c r="AV457" s="14" t="s">
        <v>170</v>
      </c>
      <c r="AW457" s="14" t="s">
        <v>5</v>
      </c>
      <c r="AX457" s="14" t="s">
        <v>88</v>
      </c>
      <c r="AY457" s="181" t="s">
        <v>162</v>
      </c>
    </row>
    <row r="458" spans="2:65" s="1" customFormat="1" ht="16.5" customHeight="1">
      <c r="B458" s="36"/>
      <c r="C458" s="187" t="s">
        <v>774</v>
      </c>
      <c r="D458" s="187" t="s">
        <v>241</v>
      </c>
      <c r="E458" s="188" t="s">
        <v>775</v>
      </c>
      <c r="F458" s="189" t="s">
        <v>776</v>
      </c>
      <c r="G458" s="190" t="s">
        <v>237</v>
      </c>
      <c r="H458" s="191">
        <v>1</v>
      </c>
      <c r="I458" s="192"/>
      <c r="J458" s="193"/>
      <c r="K458" s="194">
        <f>ROUND(P458*H458,2)</f>
        <v>0</v>
      </c>
      <c r="L458" s="189" t="s">
        <v>1</v>
      </c>
      <c r="M458" s="195"/>
      <c r="N458" s="196" t="s">
        <v>1</v>
      </c>
      <c r="O458" s="125" t="s">
        <v>47</v>
      </c>
      <c r="P458" s="35">
        <f>I458+J458</f>
        <v>0</v>
      </c>
      <c r="Q458" s="35">
        <f>ROUND(I458*H458,2)</f>
        <v>0</v>
      </c>
      <c r="R458" s="35">
        <f>ROUND(J458*H458,2)</f>
        <v>0</v>
      </c>
      <c r="T458" s="161">
        <f>S458*H458</f>
        <v>0</v>
      </c>
      <c r="U458" s="161">
        <v>0</v>
      </c>
      <c r="V458" s="161">
        <f>U458*H458</f>
        <v>0</v>
      </c>
      <c r="W458" s="161">
        <v>0</v>
      </c>
      <c r="X458" s="162">
        <f>W458*H458</f>
        <v>0</v>
      </c>
      <c r="AR458" s="163" t="s">
        <v>377</v>
      </c>
      <c r="AT458" s="163" t="s">
        <v>241</v>
      </c>
      <c r="AU458" s="163" t="s">
        <v>99</v>
      </c>
      <c r="AY458" s="17" t="s">
        <v>162</v>
      </c>
      <c r="BE458" s="94">
        <f>IF(O458="základní",K458,0)</f>
        <v>0</v>
      </c>
      <c r="BF458" s="94">
        <f>IF(O458="snížená",K458,0)</f>
        <v>0</v>
      </c>
      <c r="BG458" s="94">
        <f>IF(O458="zákl. přenesená",K458,0)</f>
        <v>0</v>
      </c>
      <c r="BH458" s="94">
        <f>IF(O458="sníž. přenesená",K458,0)</f>
        <v>0</v>
      </c>
      <c r="BI458" s="94">
        <f>IF(O458="nulová",K458,0)</f>
        <v>0</v>
      </c>
      <c r="BJ458" s="17" t="s">
        <v>88</v>
      </c>
      <c r="BK458" s="94">
        <f>ROUND(P458*H458,2)</f>
        <v>0</v>
      </c>
      <c r="BL458" s="17" t="s">
        <v>282</v>
      </c>
      <c r="BM458" s="163" t="s">
        <v>777</v>
      </c>
    </row>
    <row r="459" spans="2:65" s="1" customFormat="1" ht="33" customHeight="1">
      <c r="B459" s="36"/>
      <c r="C459" s="153" t="s">
        <v>778</v>
      </c>
      <c r="D459" s="153" t="s">
        <v>165</v>
      </c>
      <c r="E459" s="154" t="s">
        <v>779</v>
      </c>
      <c r="F459" s="155" t="s">
        <v>780</v>
      </c>
      <c r="G459" s="156" t="s">
        <v>179</v>
      </c>
      <c r="H459" s="157">
        <v>1.89</v>
      </c>
      <c r="I459" s="158"/>
      <c r="J459" s="158"/>
      <c r="K459" s="159">
        <f>ROUND(P459*H459,2)</f>
        <v>0</v>
      </c>
      <c r="L459" s="155" t="s">
        <v>224</v>
      </c>
      <c r="M459" s="36"/>
      <c r="N459" s="160" t="s">
        <v>1</v>
      </c>
      <c r="O459" s="125" t="s">
        <v>47</v>
      </c>
      <c r="P459" s="35">
        <f>I459+J459</f>
        <v>0</v>
      </c>
      <c r="Q459" s="35">
        <f>ROUND(I459*H459,2)</f>
        <v>0</v>
      </c>
      <c r="R459" s="35">
        <f>ROUND(J459*H459,2)</f>
        <v>0</v>
      </c>
      <c r="T459" s="161">
        <f>S459*H459</f>
        <v>0</v>
      </c>
      <c r="U459" s="161">
        <v>2.7E-4</v>
      </c>
      <c r="V459" s="161">
        <f>U459*H459</f>
        <v>5.1029999999999999E-4</v>
      </c>
      <c r="W459" s="161">
        <v>0</v>
      </c>
      <c r="X459" s="162">
        <f>W459*H459</f>
        <v>0</v>
      </c>
      <c r="AR459" s="163" t="s">
        <v>282</v>
      </c>
      <c r="AT459" s="163" t="s">
        <v>165</v>
      </c>
      <c r="AU459" s="163" t="s">
        <v>99</v>
      </c>
      <c r="AY459" s="17" t="s">
        <v>162</v>
      </c>
      <c r="BE459" s="94">
        <f>IF(O459="základní",K459,0)</f>
        <v>0</v>
      </c>
      <c r="BF459" s="94">
        <f>IF(O459="snížená",K459,0)</f>
        <v>0</v>
      </c>
      <c r="BG459" s="94">
        <f>IF(O459="zákl. přenesená",K459,0)</f>
        <v>0</v>
      </c>
      <c r="BH459" s="94">
        <f>IF(O459="sníž. přenesená",K459,0)</f>
        <v>0</v>
      </c>
      <c r="BI459" s="94">
        <f>IF(O459="nulová",K459,0)</f>
        <v>0</v>
      </c>
      <c r="BJ459" s="17" t="s">
        <v>88</v>
      </c>
      <c r="BK459" s="94">
        <f>ROUND(P459*H459,2)</f>
        <v>0</v>
      </c>
      <c r="BL459" s="17" t="s">
        <v>282</v>
      </c>
      <c r="BM459" s="163" t="s">
        <v>781</v>
      </c>
    </row>
    <row r="460" spans="2:65" s="1" customFormat="1" ht="19.5">
      <c r="B460" s="36"/>
      <c r="D460" s="164" t="s">
        <v>172</v>
      </c>
      <c r="F460" s="165" t="s">
        <v>782</v>
      </c>
      <c r="I460" s="127"/>
      <c r="J460" s="127"/>
      <c r="M460" s="36"/>
      <c r="N460" s="166"/>
      <c r="X460" s="60"/>
      <c r="AT460" s="17" t="s">
        <v>172</v>
      </c>
      <c r="AU460" s="17" t="s">
        <v>99</v>
      </c>
    </row>
    <row r="461" spans="2:65" s="1" customFormat="1" ht="24.2" customHeight="1">
      <c r="B461" s="36"/>
      <c r="C461" s="153" t="s">
        <v>783</v>
      </c>
      <c r="D461" s="153" t="s">
        <v>165</v>
      </c>
      <c r="E461" s="154" t="s">
        <v>784</v>
      </c>
      <c r="F461" s="155" t="s">
        <v>785</v>
      </c>
      <c r="G461" s="156" t="s">
        <v>298</v>
      </c>
      <c r="H461" s="157">
        <v>7.0000000000000001E-3</v>
      </c>
      <c r="I461" s="158"/>
      <c r="J461" s="158"/>
      <c r="K461" s="159">
        <f>ROUND(P461*H461,2)</f>
        <v>0</v>
      </c>
      <c r="L461" s="155" t="s">
        <v>207</v>
      </c>
      <c r="M461" s="36"/>
      <c r="N461" s="160" t="s">
        <v>1</v>
      </c>
      <c r="O461" s="125" t="s">
        <v>47</v>
      </c>
      <c r="P461" s="35">
        <f>I461+J461</f>
        <v>0</v>
      </c>
      <c r="Q461" s="35">
        <f>ROUND(I461*H461,2)</f>
        <v>0</v>
      </c>
      <c r="R461" s="35">
        <f>ROUND(J461*H461,2)</f>
        <v>0</v>
      </c>
      <c r="T461" s="161">
        <f>S461*H461</f>
        <v>0</v>
      </c>
      <c r="U461" s="161">
        <v>0</v>
      </c>
      <c r="V461" s="161">
        <f>U461*H461</f>
        <v>0</v>
      </c>
      <c r="W461" s="161">
        <v>0</v>
      </c>
      <c r="X461" s="162">
        <f>W461*H461</f>
        <v>0</v>
      </c>
      <c r="AR461" s="163" t="s">
        <v>282</v>
      </c>
      <c r="AT461" s="163" t="s">
        <v>165</v>
      </c>
      <c r="AU461" s="163" t="s">
        <v>99</v>
      </c>
      <c r="AY461" s="17" t="s">
        <v>162</v>
      </c>
      <c r="BE461" s="94">
        <f>IF(O461="základní",K461,0)</f>
        <v>0</v>
      </c>
      <c r="BF461" s="94">
        <f>IF(O461="snížená",K461,0)</f>
        <v>0</v>
      </c>
      <c r="BG461" s="94">
        <f>IF(O461="zákl. přenesená",K461,0)</f>
        <v>0</v>
      </c>
      <c r="BH461" s="94">
        <f>IF(O461="sníž. přenesená",K461,0)</f>
        <v>0</v>
      </c>
      <c r="BI461" s="94">
        <f>IF(O461="nulová",K461,0)</f>
        <v>0</v>
      </c>
      <c r="BJ461" s="17" t="s">
        <v>88</v>
      </c>
      <c r="BK461" s="94">
        <f>ROUND(P461*H461,2)</f>
        <v>0</v>
      </c>
      <c r="BL461" s="17" t="s">
        <v>282</v>
      </c>
      <c r="BM461" s="163" t="s">
        <v>786</v>
      </c>
    </row>
    <row r="462" spans="2:65" s="1" customFormat="1" ht="29.25">
      <c r="B462" s="36"/>
      <c r="D462" s="164" t="s">
        <v>172</v>
      </c>
      <c r="F462" s="165" t="s">
        <v>787</v>
      </c>
      <c r="I462" s="127"/>
      <c r="J462" s="127"/>
      <c r="M462" s="36"/>
      <c r="N462" s="166"/>
      <c r="X462" s="60"/>
      <c r="AT462" s="17" t="s">
        <v>172</v>
      </c>
      <c r="AU462" s="17" t="s">
        <v>99</v>
      </c>
    </row>
    <row r="463" spans="2:65" s="1" customFormat="1" ht="33" customHeight="1">
      <c r="B463" s="36"/>
      <c r="C463" s="153" t="s">
        <v>788</v>
      </c>
      <c r="D463" s="153" t="s">
        <v>165</v>
      </c>
      <c r="E463" s="154" t="s">
        <v>789</v>
      </c>
      <c r="F463" s="155" t="s">
        <v>790</v>
      </c>
      <c r="G463" s="156" t="s">
        <v>298</v>
      </c>
      <c r="H463" s="157">
        <v>7.0000000000000001E-3</v>
      </c>
      <c r="I463" s="158"/>
      <c r="J463" s="158"/>
      <c r="K463" s="159">
        <f>ROUND(P463*H463,2)</f>
        <v>0</v>
      </c>
      <c r="L463" s="155" t="s">
        <v>207</v>
      </c>
      <c r="M463" s="36"/>
      <c r="N463" s="160" t="s">
        <v>1</v>
      </c>
      <c r="O463" s="125" t="s">
        <v>47</v>
      </c>
      <c r="P463" s="35">
        <f>I463+J463</f>
        <v>0</v>
      </c>
      <c r="Q463" s="35">
        <f>ROUND(I463*H463,2)</f>
        <v>0</v>
      </c>
      <c r="R463" s="35">
        <f>ROUND(J463*H463,2)</f>
        <v>0</v>
      </c>
      <c r="T463" s="161">
        <f>S463*H463</f>
        <v>0</v>
      </c>
      <c r="U463" s="161">
        <v>0</v>
      </c>
      <c r="V463" s="161">
        <f>U463*H463</f>
        <v>0</v>
      </c>
      <c r="W463" s="161">
        <v>0</v>
      </c>
      <c r="X463" s="162">
        <f>W463*H463</f>
        <v>0</v>
      </c>
      <c r="AR463" s="163" t="s">
        <v>282</v>
      </c>
      <c r="AT463" s="163" t="s">
        <v>165</v>
      </c>
      <c r="AU463" s="163" t="s">
        <v>99</v>
      </c>
      <c r="AY463" s="17" t="s">
        <v>162</v>
      </c>
      <c r="BE463" s="94">
        <f>IF(O463="základní",K463,0)</f>
        <v>0</v>
      </c>
      <c r="BF463" s="94">
        <f>IF(O463="snížená",K463,0)</f>
        <v>0</v>
      </c>
      <c r="BG463" s="94">
        <f>IF(O463="zákl. přenesená",K463,0)</f>
        <v>0</v>
      </c>
      <c r="BH463" s="94">
        <f>IF(O463="sníž. přenesená",K463,0)</f>
        <v>0</v>
      </c>
      <c r="BI463" s="94">
        <f>IF(O463="nulová",K463,0)</f>
        <v>0</v>
      </c>
      <c r="BJ463" s="17" t="s">
        <v>88</v>
      </c>
      <c r="BK463" s="94">
        <f>ROUND(P463*H463,2)</f>
        <v>0</v>
      </c>
      <c r="BL463" s="17" t="s">
        <v>282</v>
      </c>
      <c r="BM463" s="163" t="s">
        <v>791</v>
      </c>
    </row>
    <row r="464" spans="2:65" s="1" customFormat="1" ht="29.25">
      <c r="B464" s="36"/>
      <c r="D464" s="164" t="s">
        <v>172</v>
      </c>
      <c r="F464" s="165" t="s">
        <v>792</v>
      </c>
      <c r="I464" s="127"/>
      <c r="J464" s="127"/>
      <c r="M464" s="36"/>
      <c r="N464" s="166"/>
      <c r="X464" s="60"/>
      <c r="AT464" s="17" t="s">
        <v>172</v>
      </c>
      <c r="AU464" s="17" t="s">
        <v>99</v>
      </c>
    </row>
    <row r="465" spans="2:65" s="1" customFormat="1" ht="24.2" customHeight="1">
      <c r="B465" s="36"/>
      <c r="C465" s="153" t="s">
        <v>793</v>
      </c>
      <c r="D465" s="153" t="s">
        <v>165</v>
      </c>
      <c r="E465" s="154" t="s">
        <v>794</v>
      </c>
      <c r="F465" s="155" t="s">
        <v>795</v>
      </c>
      <c r="G465" s="156" t="s">
        <v>298</v>
      </c>
      <c r="H465" s="157">
        <v>7.0000000000000001E-3</v>
      </c>
      <c r="I465" s="158"/>
      <c r="J465" s="158"/>
      <c r="K465" s="159">
        <f>ROUND(P465*H465,2)</f>
        <v>0</v>
      </c>
      <c r="L465" s="155" t="s">
        <v>207</v>
      </c>
      <c r="M465" s="36"/>
      <c r="N465" s="160" t="s">
        <v>1</v>
      </c>
      <c r="O465" s="125" t="s">
        <v>47</v>
      </c>
      <c r="P465" s="35">
        <f>I465+J465</f>
        <v>0</v>
      </c>
      <c r="Q465" s="35">
        <f>ROUND(I465*H465,2)</f>
        <v>0</v>
      </c>
      <c r="R465" s="35">
        <f>ROUND(J465*H465,2)</f>
        <v>0</v>
      </c>
      <c r="T465" s="161">
        <f>S465*H465</f>
        <v>0</v>
      </c>
      <c r="U465" s="161">
        <v>0</v>
      </c>
      <c r="V465" s="161">
        <f>U465*H465</f>
        <v>0</v>
      </c>
      <c r="W465" s="161">
        <v>0</v>
      </c>
      <c r="X465" s="162">
        <f>W465*H465</f>
        <v>0</v>
      </c>
      <c r="AR465" s="163" t="s">
        <v>282</v>
      </c>
      <c r="AT465" s="163" t="s">
        <v>165</v>
      </c>
      <c r="AU465" s="163" t="s">
        <v>99</v>
      </c>
      <c r="AY465" s="17" t="s">
        <v>162</v>
      </c>
      <c r="BE465" s="94">
        <f>IF(O465="základní",K465,0)</f>
        <v>0</v>
      </c>
      <c r="BF465" s="94">
        <f>IF(O465="snížená",K465,0)</f>
        <v>0</v>
      </c>
      <c r="BG465" s="94">
        <f>IF(O465="zákl. přenesená",K465,0)</f>
        <v>0</v>
      </c>
      <c r="BH465" s="94">
        <f>IF(O465="sníž. přenesená",K465,0)</f>
        <v>0</v>
      </c>
      <c r="BI465" s="94">
        <f>IF(O465="nulová",K465,0)</f>
        <v>0</v>
      </c>
      <c r="BJ465" s="17" t="s">
        <v>88</v>
      </c>
      <c r="BK465" s="94">
        <f>ROUND(P465*H465,2)</f>
        <v>0</v>
      </c>
      <c r="BL465" s="17" t="s">
        <v>282</v>
      </c>
      <c r="BM465" s="163" t="s">
        <v>796</v>
      </c>
    </row>
    <row r="466" spans="2:65" s="1" customFormat="1" ht="29.25">
      <c r="B466" s="36"/>
      <c r="D466" s="164" t="s">
        <v>172</v>
      </c>
      <c r="F466" s="165" t="s">
        <v>797</v>
      </c>
      <c r="I466" s="127"/>
      <c r="J466" s="127"/>
      <c r="M466" s="36"/>
      <c r="N466" s="166"/>
      <c r="X466" s="60"/>
      <c r="AT466" s="17" t="s">
        <v>172</v>
      </c>
      <c r="AU466" s="17" t="s">
        <v>99</v>
      </c>
    </row>
    <row r="467" spans="2:65" s="1" customFormat="1" ht="37.9" customHeight="1">
      <c r="B467" s="36"/>
      <c r="C467" s="153" t="s">
        <v>798</v>
      </c>
      <c r="D467" s="153" t="s">
        <v>165</v>
      </c>
      <c r="E467" s="154" t="s">
        <v>799</v>
      </c>
      <c r="F467" s="155" t="s">
        <v>800</v>
      </c>
      <c r="G467" s="156" t="s">
        <v>298</v>
      </c>
      <c r="H467" s="157">
        <v>7.0000000000000001E-3</v>
      </c>
      <c r="I467" s="158"/>
      <c r="J467" s="158"/>
      <c r="K467" s="159">
        <f>ROUND(P467*H467,2)</f>
        <v>0</v>
      </c>
      <c r="L467" s="155" t="s">
        <v>207</v>
      </c>
      <c r="M467" s="36"/>
      <c r="N467" s="160" t="s">
        <v>1</v>
      </c>
      <c r="O467" s="125" t="s">
        <v>47</v>
      </c>
      <c r="P467" s="35">
        <f>I467+J467</f>
        <v>0</v>
      </c>
      <c r="Q467" s="35">
        <f>ROUND(I467*H467,2)</f>
        <v>0</v>
      </c>
      <c r="R467" s="35">
        <f>ROUND(J467*H467,2)</f>
        <v>0</v>
      </c>
      <c r="T467" s="161">
        <f>S467*H467</f>
        <v>0</v>
      </c>
      <c r="U467" s="161">
        <v>0</v>
      </c>
      <c r="V467" s="161">
        <f>U467*H467</f>
        <v>0</v>
      </c>
      <c r="W467" s="161">
        <v>0</v>
      </c>
      <c r="X467" s="162">
        <f>W467*H467</f>
        <v>0</v>
      </c>
      <c r="AR467" s="163" t="s">
        <v>282</v>
      </c>
      <c r="AT467" s="163" t="s">
        <v>165</v>
      </c>
      <c r="AU467" s="163" t="s">
        <v>99</v>
      </c>
      <c r="AY467" s="17" t="s">
        <v>162</v>
      </c>
      <c r="BE467" s="94">
        <f>IF(O467="základní",K467,0)</f>
        <v>0</v>
      </c>
      <c r="BF467" s="94">
        <f>IF(O467="snížená",K467,0)</f>
        <v>0</v>
      </c>
      <c r="BG467" s="94">
        <f>IF(O467="zákl. přenesená",K467,0)</f>
        <v>0</v>
      </c>
      <c r="BH467" s="94">
        <f>IF(O467="sníž. přenesená",K467,0)</f>
        <v>0</v>
      </c>
      <c r="BI467" s="94">
        <f>IF(O467="nulová",K467,0)</f>
        <v>0</v>
      </c>
      <c r="BJ467" s="17" t="s">
        <v>88</v>
      </c>
      <c r="BK467" s="94">
        <f>ROUND(P467*H467,2)</f>
        <v>0</v>
      </c>
      <c r="BL467" s="17" t="s">
        <v>282</v>
      </c>
      <c r="BM467" s="163" t="s">
        <v>801</v>
      </c>
    </row>
    <row r="468" spans="2:65" s="1" customFormat="1" ht="39">
      <c r="B468" s="36"/>
      <c r="D468" s="164" t="s">
        <v>172</v>
      </c>
      <c r="F468" s="165" t="s">
        <v>802</v>
      </c>
      <c r="I468" s="127"/>
      <c r="J468" s="127"/>
      <c r="M468" s="36"/>
      <c r="N468" s="166"/>
      <c r="X468" s="60"/>
      <c r="AT468" s="17" t="s">
        <v>172</v>
      </c>
      <c r="AU468" s="17" t="s">
        <v>99</v>
      </c>
    </row>
    <row r="469" spans="2:65" s="11" customFormat="1" ht="22.9" customHeight="1">
      <c r="B469" s="140"/>
      <c r="D469" s="141" t="s">
        <v>83</v>
      </c>
      <c r="E469" s="151" t="s">
        <v>803</v>
      </c>
      <c r="F469" s="151" t="s">
        <v>804</v>
      </c>
      <c r="I469" s="143"/>
      <c r="J469" s="143"/>
      <c r="K469" s="152">
        <f>BK469</f>
        <v>0</v>
      </c>
      <c r="M469" s="140"/>
      <c r="N469" s="145"/>
      <c r="Q469" s="146">
        <f>SUM(Q470:Q559)</f>
        <v>0</v>
      </c>
      <c r="R469" s="146">
        <f>SUM(R470:R559)</f>
        <v>0</v>
      </c>
      <c r="T469" s="147">
        <f>SUM(T470:T559)</f>
        <v>0</v>
      </c>
      <c r="V469" s="147">
        <f>SUM(V470:V559)</f>
        <v>2.2008962200000002</v>
      </c>
      <c r="X469" s="148">
        <f>SUM(X470:X559)</f>
        <v>1.3053354000000001</v>
      </c>
      <c r="AR469" s="141" t="s">
        <v>99</v>
      </c>
      <c r="AT469" s="149" t="s">
        <v>83</v>
      </c>
      <c r="AU469" s="149" t="s">
        <v>88</v>
      </c>
      <c r="AY469" s="141" t="s">
        <v>162</v>
      </c>
      <c r="BK469" s="150">
        <f>SUM(BK470:BK559)</f>
        <v>0</v>
      </c>
    </row>
    <row r="470" spans="2:65" s="1" customFormat="1" ht="24.2" customHeight="1">
      <c r="B470" s="36"/>
      <c r="C470" s="153" t="s">
        <v>805</v>
      </c>
      <c r="D470" s="153" t="s">
        <v>165</v>
      </c>
      <c r="E470" s="154" t="s">
        <v>806</v>
      </c>
      <c r="F470" s="155" t="s">
        <v>807</v>
      </c>
      <c r="G470" s="156" t="s">
        <v>237</v>
      </c>
      <c r="H470" s="157">
        <v>1</v>
      </c>
      <c r="I470" s="158"/>
      <c r="J470" s="158"/>
      <c r="K470" s="159">
        <f>ROUND(P470*H470,2)</f>
        <v>0</v>
      </c>
      <c r="L470" s="155" t="s">
        <v>224</v>
      </c>
      <c r="M470" s="36"/>
      <c r="N470" s="160" t="s">
        <v>1</v>
      </c>
      <c r="O470" s="125" t="s">
        <v>47</v>
      </c>
      <c r="P470" s="35">
        <f>I470+J470</f>
        <v>0</v>
      </c>
      <c r="Q470" s="35">
        <f>ROUND(I470*H470,2)</f>
        <v>0</v>
      </c>
      <c r="R470" s="35">
        <f>ROUND(J470*H470,2)</f>
        <v>0</v>
      </c>
      <c r="T470" s="161">
        <f>S470*H470</f>
        <v>0</v>
      </c>
      <c r="U470" s="161">
        <v>0</v>
      </c>
      <c r="V470" s="161">
        <f>U470*H470</f>
        <v>0</v>
      </c>
      <c r="W470" s="161">
        <v>6.0000000000000001E-3</v>
      </c>
      <c r="X470" s="162">
        <f>W470*H470</f>
        <v>6.0000000000000001E-3</v>
      </c>
      <c r="AR470" s="163" t="s">
        <v>282</v>
      </c>
      <c r="AT470" s="163" t="s">
        <v>165</v>
      </c>
      <c r="AU470" s="163" t="s">
        <v>99</v>
      </c>
      <c r="AY470" s="17" t="s">
        <v>162</v>
      </c>
      <c r="BE470" s="94">
        <f>IF(O470="základní",K470,0)</f>
        <v>0</v>
      </c>
      <c r="BF470" s="94">
        <f>IF(O470="snížená",K470,0)</f>
        <v>0</v>
      </c>
      <c r="BG470" s="94">
        <f>IF(O470="zákl. přenesená",K470,0)</f>
        <v>0</v>
      </c>
      <c r="BH470" s="94">
        <f>IF(O470="sníž. přenesená",K470,0)</f>
        <v>0</v>
      </c>
      <c r="BI470" s="94">
        <f>IF(O470="nulová",K470,0)</f>
        <v>0</v>
      </c>
      <c r="BJ470" s="17" t="s">
        <v>88</v>
      </c>
      <c r="BK470" s="94">
        <f>ROUND(P470*H470,2)</f>
        <v>0</v>
      </c>
      <c r="BL470" s="17" t="s">
        <v>282</v>
      </c>
      <c r="BM470" s="163" t="s">
        <v>808</v>
      </c>
    </row>
    <row r="471" spans="2:65" s="1" customFormat="1" ht="29.25">
      <c r="B471" s="36"/>
      <c r="D471" s="164" t="s">
        <v>172</v>
      </c>
      <c r="F471" s="165" t="s">
        <v>809</v>
      </c>
      <c r="I471" s="127"/>
      <c r="J471" s="127"/>
      <c r="M471" s="36"/>
      <c r="N471" s="166"/>
      <c r="X471" s="60"/>
      <c r="AT471" s="17" t="s">
        <v>172</v>
      </c>
      <c r="AU471" s="17" t="s">
        <v>99</v>
      </c>
    </row>
    <row r="472" spans="2:65" s="12" customFormat="1" ht="11.25">
      <c r="B472" s="167"/>
      <c r="D472" s="164" t="s">
        <v>174</v>
      </c>
      <c r="E472" s="168" t="s">
        <v>1</v>
      </c>
      <c r="F472" s="169" t="s">
        <v>810</v>
      </c>
      <c r="H472" s="168" t="s">
        <v>1</v>
      </c>
      <c r="I472" s="170"/>
      <c r="J472" s="170"/>
      <c r="M472" s="167"/>
      <c r="N472" s="171"/>
      <c r="X472" s="172"/>
      <c r="AT472" s="168" t="s">
        <v>174</v>
      </c>
      <c r="AU472" s="168" t="s">
        <v>99</v>
      </c>
      <c r="AV472" s="12" t="s">
        <v>88</v>
      </c>
      <c r="AW472" s="12" t="s">
        <v>5</v>
      </c>
      <c r="AX472" s="12" t="s">
        <v>84</v>
      </c>
      <c r="AY472" s="168" t="s">
        <v>162</v>
      </c>
    </row>
    <row r="473" spans="2:65" s="13" customFormat="1" ht="11.25">
      <c r="B473" s="173"/>
      <c r="D473" s="164" t="s">
        <v>174</v>
      </c>
      <c r="E473" s="174" t="s">
        <v>1</v>
      </c>
      <c r="F473" s="175" t="s">
        <v>88</v>
      </c>
      <c r="H473" s="176">
        <v>1</v>
      </c>
      <c r="I473" s="177"/>
      <c r="J473" s="177"/>
      <c r="M473" s="173"/>
      <c r="N473" s="178"/>
      <c r="X473" s="179"/>
      <c r="AT473" s="174" t="s">
        <v>174</v>
      </c>
      <c r="AU473" s="174" t="s">
        <v>99</v>
      </c>
      <c r="AV473" s="13" t="s">
        <v>99</v>
      </c>
      <c r="AW473" s="13" t="s">
        <v>5</v>
      </c>
      <c r="AX473" s="13" t="s">
        <v>88</v>
      </c>
      <c r="AY473" s="174" t="s">
        <v>162</v>
      </c>
    </row>
    <row r="474" spans="2:65" s="1" customFormat="1" ht="24.2" customHeight="1">
      <c r="B474" s="36"/>
      <c r="C474" s="153" t="s">
        <v>811</v>
      </c>
      <c r="D474" s="153" t="s">
        <v>165</v>
      </c>
      <c r="E474" s="154" t="s">
        <v>812</v>
      </c>
      <c r="F474" s="155" t="s">
        <v>813</v>
      </c>
      <c r="G474" s="156" t="s">
        <v>168</v>
      </c>
      <c r="H474" s="157">
        <v>56.877000000000002</v>
      </c>
      <c r="I474" s="158"/>
      <c r="J474" s="158"/>
      <c r="K474" s="159">
        <f>ROUND(P474*H474,2)</f>
        <v>0</v>
      </c>
      <c r="L474" s="155" t="s">
        <v>169</v>
      </c>
      <c r="M474" s="36"/>
      <c r="N474" s="160" t="s">
        <v>1</v>
      </c>
      <c r="O474" s="125" t="s">
        <v>47</v>
      </c>
      <c r="P474" s="35">
        <f>I474+J474</f>
        <v>0</v>
      </c>
      <c r="Q474" s="35">
        <f>ROUND(I474*H474,2)</f>
        <v>0</v>
      </c>
      <c r="R474" s="35">
        <f>ROUND(J474*H474,2)</f>
        <v>0</v>
      </c>
      <c r="T474" s="161">
        <f>S474*H474</f>
        <v>0</v>
      </c>
      <c r="U474" s="161">
        <v>2.886E-2</v>
      </c>
      <c r="V474" s="161">
        <f>U474*H474</f>
        <v>1.64147022</v>
      </c>
      <c r="W474" s="161">
        <v>0</v>
      </c>
      <c r="X474" s="162">
        <f>W474*H474</f>
        <v>0</v>
      </c>
      <c r="AR474" s="163" t="s">
        <v>282</v>
      </c>
      <c r="AT474" s="163" t="s">
        <v>165</v>
      </c>
      <c r="AU474" s="163" t="s">
        <v>99</v>
      </c>
      <c r="AY474" s="17" t="s">
        <v>162</v>
      </c>
      <c r="BE474" s="94">
        <f>IF(O474="základní",K474,0)</f>
        <v>0</v>
      </c>
      <c r="BF474" s="94">
        <f>IF(O474="snížená",K474,0)</f>
        <v>0</v>
      </c>
      <c r="BG474" s="94">
        <f>IF(O474="zákl. přenesená",K474,0)</f>
        <v>0</v>
      </c>
      <c r="BH474" s="94">
        <f>IF(O474="sníž. přenesená",K474,0)</f>
        <v>0</v>
      </c>
      <c r="BI474" s="94">
        <f>IF(O474="nulová",K474,0)</f>
        <v>0</v>
      </c>
      <c r="BJ474" s="17" t="s">
        <v>88</v>
      </c>
      <c r="BK474" s="94">
        <f>ROUND(P474*H474,2)</f>
        <v>0</v>
      </c>
      <c r="BL474" s="17" t="s">
        <v>282</v>
      </c>
      <c r="BM474" s="163" t="s">
        <v>814</v>
      </c>
    </row>
    <row r="475" spans="2:65" s="1" customFormat="1" ht="39">
      <c r="B475" s="36"/>
      <c r="D475" s="164" t="s">
        <v>172</v>
      </c>
      <c r="F475" s="165" t="s">
        <v>815</v>
      </c>
      <c r="I475" s="127"/>
      <c r="J475" s="127"/>
      <c r="M475" s="36"/>
      <c r="N475" s="166"/>
      <c r="X475" s="60"/>
      <c r="AT475" s="17" t="s">
        <v>172</v>
      </c>
      <c r="AU475" s="17" t="s">
        <v>99</v>
      </c>
    </row>
    <row r="476" spans="2:65" s="12" customFormat="1" ht="11.25">
      <c r="B476" s="167"/>
      <c r="D476" s="164" t="s">
        <v>174</v>
      </c>
      <c r="E476" s="168" t="s">
        <v>1</v>
      </c>
      <c r="F476" s="169" t="s">
        <v>257</v>
      </c>
      <c r="H476" s="168" t="s">
        <v>1</v>
      </c>
      <c r="I476" s="170"/>
      <c r="J476" s="170"/>
      <c r="M476" s="167"/>
      <c r="N476" s="171"/>
      <c r="X476" s="172"/>
      <c r="AT476" s="168" t="s">
        <v>174</v>
      </c>
      <c r="AU476" s="168" t="s">
        <v>99</v>
      </c>
      <c r="AV476" s="12" t="s">
        <v>88</v>
      </c>
      <c r="AW476" s="12" t="s">
        <v>5</v>
      </c>
      <c r="AX476" s="12" t="s">
        <v>84</v>
      </c>
      <c r="AY476" s="168" t="s">
        <v>162</v>
      </c>
    </row>
    <row r="477" spans="2:65" s="13" customFormat="1" ht="11.25">
      <c r="B477" s="173"/>
      <c r="D477" s="164" t="s">
        <v>174</v>
      </c>
      <c r="E477" s="174" t="s">
        <v>1</v>
      </c>
      <c r="F477" s="175" t="s">
        <v>816</v>
      </c>
      <c r="H477" s="176">
        <v>6.1840000000000002</v>
      </c>
      <c r="I477" s="177"/>
      <c r="J477" s="177"/>
      <c r="M477" s="173"/>
      <c r="N477" s="178"/>
      <c r="X477" s="179"/>
      <c r="AT477" s="174" t="s">
        <v>174</v>
      </c>
      <c r="AU477" s="174" t="s">
        <v>99</v>
      </c>
      <c r="AV477" s="13" t="s">
        <v>99</v>
      </c>
      <c r="AW477" s="13" t="s">
        <v>5</v>
      </c>
      <c r="AX477" s="13" t="s">
        <v>84</v>
      </c>
      <c r="AY477" s="174" t="s">
        <v>162</v>
      </c>
    </row>
    <row r="478" spans="2:65" s="12" customFormat="1" ht="11.25">
      <c r="B478" s="167"/>
      <c r="D478" s="164" t="s">
        <v>174</v>
      </c>
      <c r="E478" s="168" t="s">
        <v>1</v>
      </c>
      <c r="F478" s="169" t="s">
        <v>817</v>
      </c>
      <c r="H478" s="168" t="s">
        <v>1</v>
      </c>
      <c r="I478" s="170"/>
      <c r="J478" s="170"/>
      <c r="M478" s="167"/>
      <c r="N478" s="171"/>
      <c r="X478" s="172"/>
      <c r="AT478" s="168" t="s">
        <v>174</v>
      </c>
      <c r="AU478" s="168" t="s">
        <v>99</v>
      </c>
      <c r="AV478" s="12" t="s">
        <v>88</v>
      </c>
      <c r="AW478" s="12" t="s">
        <v>5</v>
      </c>
      <c r="AX478" s="12" t="s">
        <v>84</v>
      </c>
      <c r="AY478" s="168" t="s">
        <v>162</v>
      </c>
    </row>
    <row r="479" spans="2:65" s="13" customFormat="1" ht="22.5">
      <c r="B479" s="173"/>
      <c r="D479" s="164" t="s">
        <v>174</v>
      </c>
      <c r="E479" s="174" t="s">
        <v>1</v>
      </c>
      <c r="F479" s="175" t="s">
        <v>818</v>
      </c>
      <c r="H479" s="176">
        <v>24.71</v>
      </c>
      <c r="I479" s="177"/>
      <c r="J479" s="177"/>
      <c r="M479" s="173"/>
      <c r="N479" s="178"/>
      <c r="X479" s="179"/>
      <c r="AT479" s="174" t="s">
        <v>174</v>
      </c>
      <c r="AU479" s="174" t="s">
        <v>99</v>
      </c>
      <c r="AV479" s="13" t="s">
        <v>99</v>
      </c>
      <c r="AW479" s="13" t="s">
        <v>5</v>
      </c>
      <c r="AX479" s="13" t="s">
        <v>84</v>
      </c>
      <c r="AY479" s="174" t="s">
        <v>162</v>
      </c>
    </row>
    <row r="480" spans="2:65" s="12" customFormat="1" ht="11.25">
      <c r="B480" s="167"/>
      <c r="D480" s="164" t="s">
        <v>174</v>
      </c>
      <c r="E480" s="168" t="s">
        <v>1</v>
      </c>
      <c r="F480" s="169" t="s">
        <v>819</v>
      </c>
      <c r="H480" s="168" t="s">
        <v>1</v>
      </c>
      <c r="I480" s="170"/>
      <c r="J480" s="170"/>
      <c r="M480" s="167"/>
      <c r="N480" s="171"/>
      <c r="X480" s="172"/>
      <c r="AT480" s="168" t="s">
        <v>174</v>
      </c>
      <c r="AU480" s="168" t="s">
        <v>99</v>
      </c>
      <c r="AV480" s="12" t="s">
        <v>88</v>
      </c>
      <c r="AW480" s="12" t="s">
        <v>5</v>
      </c>
      <c r="AX480" s="12" t="s">
        <v>84</v>
      </c>
      <c r="AY480" s="168" t="s">
        <v>162</v>
      </c>
    </row>
    <row r="481" spans="2:65" s="13" customFormat="1" ht="22.5">
      <c r="B481" s="173"/>
      <c r="D481" s="164" t="s">
        <v>174</v>
      </c>
      <c r="E481" s="174" t="s">
        <v>1</v>
      </c>
      <c r="F481" s="175" t="s">
        <v>820</v>
      </c>
      <c r="H481" s="176">
        <v>25.983000000000001</v>
      </c>
      <c r="I481" s="177"/>
      <c r="J481" s="177"/>
      <c r="M481" s="173"/>
      <c r="N481" s="178"/>
      <c r="X481" s="179"/>
      <c r="AT481" s="174" t="s">
        <v>174</v>
      </c>
      <c r="AU481" s="174" t="s">
        <v>99</v>
      </c>
      <c r="AV481" s="13" t="s">
        <v>99</v>
      </c>
      <c r="AW481" s="13" t="s">
        <v>5</v>
      </c>
      <c r="AX481" s="13" t="s">
        <v>84</v>
      </c>
      <c r="AY481" s="174" t="s">
        <v>162</v>
      </c>
    </row>
    <row r="482" spans="2:65" s="14" customFormat="1" ht="11.25">
      <c r="B482" s="180"/>
      <c r="D482" s="164" t="s">
        <v>174</v>
      </c>
      <c r="E482" s="181" t="s">
        <v>1</v>
      </c>
      <c r="F482" s="182" t="s">
        <v>191</v>
      </c>
      <c r="H482" s="183">
        <v>56.877000000000002</v>
      </c>
      <c r="I482" s="184"/>
      <c r="J482" s="184"/>
      <c r="M482" s="180"/>
      <c r="N482" s="185"/>
      <c r="X482" s="186"/>
      <c r="AT482" s="181" t="s">
        <v>174</v>
      </c>
      <c r="AU482" s="181" t="s">
        <v>99</v>
      </c>
      <c r="AV482" s="14" t="s">
        <v>170</v>
      </c>
      <c r="AW482" s="14" t="s">
        <v>5</v>
      </c>
      <c r="AX482" s="14" t="s">
        <v>88</v>
      </c>
      <c r="AY482" s="181" t="s">
        <v>162</v>
      </c>
    </row>
    <row r="483" spans="2:65" s="1" customFormat="1" ht="24">
      <c r="B483" s="36"/>
      <c r="C483" s="153" t="s">
        <v>821</v>
      </c>
      <c r="D483" s="153" t="s">
        <v>165</v>
      </c>
      <c r="E483" s="154" t="s">
        <v>822</v>
      </c>
      <c r="F483" s="155" t="s">
        <v>823</v>
      </c>
      <c r="G483" s="156" t="s">
        <v>168</v>
      </c>
      <c r="H483" s="157">
        <v>56.877000000000002</v>
      </c>
      <c r="I483" s="158"/>
      <c r="J483" s="158"/>
      <c r="K483" s="159">
        <f>ROUND(P483*H483,2)</f>
        <v>0</v>
      </c>
      <c r="L483" s="155" t="s">
        <v>169</v>
      </c>
      <c r="M483" s="36"/>
      <c r="N483" s="160" t="s">
        <v>1</v>
      </c>
      <c r="O483" s="125" t="s">
        <v>47</v>
      </c>
      <c r="P483" s="35">
        <f>I483+J483</f>
        <v>0</v>
      </c>
      <c r="Q483" s="35">
        <f>ROUND(I483*H483,2)</f>
        <v>0</v>
      </c>
      <c r="R483" s="35">
        <f>ROUND(J483*H483,2)</f>
        <v>0</v>
      </c>
      <c r="T483" s="161">
        <f>S483*H483</f>
        <v>0</v>
      </c>
      <c r="U483" s="161">
        <v>2.0000000000000001E-4</v>
      </c>
      <c r="V483" s="161">
        <f>U483*H483</f>
        <v>1.1375400000000001E-2</v>
      </c>
      <c r="W483" s="161">
        <v>0</v>
      </c>
      <c r="X483" s="162">
        <f>W483*H483</f>
        <v>0</v>
      </c>
      <c r="AR483" s="163" t="s">
        <v>282</v>
      </c>
      <c r="AT483" s="163" t="s">
        <v>165</v>
      </c>
      <c r="AU483" s="163" t="s">
        <v>99</v>
      </c>
      <c r="AY483" s="17" t="s">
        <v>162</v>
      </c>
      <c r="BE483" s="94">
        <f>IF(O483="základní",K483,0)</f>
        <v>0</v>
      </c>
      <c r="BF483" s="94">
        <f>IF(O483="snížená",K483,0)</f>
        <v>0</v>
      </c>
      <c r="BG483" s="94">
        <f>IF(O483="zákl. přenesená",K483,0)</f>
        <v>0</v>
      </c>
      <c r="BH483" s="94">
        <f>IF(O483="sníž. přenesená",K483,0)</f>
        <v>0</v>
      </c>
      <c r="BI483" s="94">
        <f>IF(O483="nulová",K483,0)</f>
        <v>0</v>
      </c>
      <c r="BJ483" s="17" t="s">
        <v>88</v>
      </c>
      <c r="BK483" s="94">
        <f>ROUND(P483*H483,2)</f>
        <v>0</v>
      </c>
      <c r="BL483" s="17" t="s">
        <v>282</v>
      </c>
      <c r="BM483" s="163" t="s">
        <v>824</v>
      </c>
    </row>
    <row r="484" spans="2:65" s="1" customFormat="1" ht="29.25">
      <c r="B484" s="36"/>
      <c r="D484" s="164" t="s">
        <v>172</v>
      </c>
      <c r="F484" s="165" t="s">
        <v>825</v>
      </c>
      <c r="I484" s="127"/>
      <c r="J484" s="127"/>
      <c r="M484" s="36"/>
      <c r="N484" s="166"/>
      <c r="X484" s="60"/>
      <c r="AT484" s="17" t="s">
        <v>172</v>
      </c>
      <c r="AU484" s="17" t="s">
        <v>99</v>
      </c>
    </row>
    <row r="485" spans="2:65" s="13" customFormat="1" ht="11.25">
      <c r="B485" s="173"/>
      <c r="D485" s="164" t="s">
        <v>174</v>
      </c>
      <c r="E485" s="174" t="s">
        <v>1</v>
      </c>
      <c r="F485" s="175" t="s">
        <v>826</v>
      </c>
      <c r="H485" s="176">
        <v>56.877000000000002</v>
      </c>
      <c r="I485" s="177"/>
      <c r="J485" s="177"/>
      <c r="M485" s="173"/>
      <c r="N485" s="178"/>
      <c r="X485" s="179"/>
      <c r="AT485" s="174" t="s">
        <v>174</v>
      </c>
      <c r="AU485" s="174" t="s">
        <v>99</v>
      </c>
      <c r="AV485" s="13" t="s">
        <v>99</v>
      </c>
      <c r="AW485" s="13" t="s">
        <v>5</v>
      </c>
      <c r="AX485" s="13" t="s">
        <v>84</v>
      </c>
      <c r="AY485" s="174" t="s">
        <v>162</v>
      </c>
    </row>
    <row r="486" spans="2:65" s="14" customFormat="1" ht="11.25">
      <c r="B486" s="180"/>
      <c r="D486" s="164" t="s">
        <v>174</v>
      </c>
      <c r="E486" s="181" t="s">
        <v>1</v>
      </c>
      <c r="F486" s="182" t="s">
        <v>191</v>
      </c>
      <c r="H486" s="183">
        <v>56.877000000000002</v>
      </c>
      <c r="I486" s="184"/>
      <c r="J486" s="184"/>
      <c r="M486" s="180"/>
      <c r="N486" s="185"/>
      <c r="X486" s="186"/>
      <c r="AT486" s="181" t="s">
        <v>174</v>
      </c>
      <c r="AU486" s="181" t="s">
        <v>99</v>
      </c>
      <c r="AV486" s="14" t="s">
        <v>170</v>
      </c>
      <c r="AW486" s="14" t="s">
        <v>5</v>
      </c>
      <c r="AX486" s="14" t="s">
        <v>88</v>
      </c>
      <c r="AY486" s="181" t="s">
        <v>162</v>
      </c>
    </row>
    <row r="487" spans="2:65" s="1" customFormat="1" ht="24.2" customHeight="1">
      <c r="B487" s="36"/>
      <c r="C487" s="153" t="s">
        <v>827</v>
      </c>
      <c r="D487" s="153" t="s">
        <v>165</v>
      </c>
      <c r="E487" s="154" t="s">
        <v>828</v>
      </c>
      <c r="F487" s="155" t="s">
        <v>829</v>
      </c>
      <c r="G487" s="156" t="s">
        <v>179</v>
      </c>
      <c r="H487" s="157">
        <v>52.16</v>
      </c>
      <c r="I487" s="158"/>
      <c r="J487" s="158"/>
      <c r="K487" s="159">
        <f>ROUND(P487*H487,2)</f>
        <v>0</v>
      </c>
      <c r="L487" s="155" t="s">
        <v>169</v>
      </c>
      <c r="M487" s="36"/>
      <c r="N487" s="160" t="s">
        <v>1</v>
      </c>
      <c r="O487" s="125" t="s">
        <v>47</v>
      </c>
      <c r="P487" s="35">
        <f>I487+J487</f>
        <v>0</v>
      </c>
      <c r="Q487" s="35">
        <f>ROUND(I487*H487,2)</f>
        <v>0</v>
      </c>
      <c r="R487" s="35">
        <f>ROUND(J487*H487,2)</f>
        <v>0</v>
      </c>
      <c r="T487" s="161">
        <f>S487*H487</f>
        <v>0</v>
      </c>
      <c r="U487" s="161">
        <v>2.0000000000000001E-4</v>
      </c>
      <c r="V487" s="161">
        <f>U487*H487</f>
        <v>1.0432E-2</v>
      </c>
      <c r="W487" s="161">
        <v>0</v>
      </c>
      <c r="X487" s="162">
        <f>W487*H487</f>
        <v>0</v>
      </c>
      <c r="AR487" s="163" t="s">
        <v>282</v>
      </c>
      <c r="AT487" s="163" t="s">
        <v>165</v>
      </c>
      <c r="AU487" s="163" t="s">
        <v>99</v>
      </c>
      <c r="AY487" s="17" t="s">
        <v>162</v>
      </c>
      <c r="BE487" s="94">
        <f>IF(O487="základní",K487,0)</f>
        <v>0</v>
      </c>
      <c r="BF487" s="94">
        <f>IF(O487="snížená",K487,0)</f>
        <v>0</v>
      </c>
      <c r="BG487" s="94">
        <f>IF(O487="zákl. přenesená",K487,0)</f>
        <v>0</v>
      </c>
      <c r="BH487" s="94">
        <f>IF(O487="sníž. přenesená",K487,0)</f>
        <v>0</v>
      </c>
      <c r="BI487" s="94">
        <f>IF(O487="nulová",K487,0)</f>
        <v>0</v>
      </c>
      <c r="BJ487" s="17" t="s">
        <v>88</v>
      </c>
      <c r="BK487" s="94">
        <f>ROUND(P487*H487,2)</f>
        <v>0</v>
      </c>
      <c r="BL487" s="17" t="s">
        <v>282</v>
      </c>
      <c r="BM487" s="163" t="s">
        <v>830</v>
      </c>
    </row>
    <row r="488" spans="2:65" s="1" customFormat="1" ht="29.25">
      <c r="B488" s="36"/>
      <c r="D488" s="164" t="s">
        <v>172</v>
      </c>
      <c r="F488" s="165" t="s">
        <v>831</v>
      </c>
      <c r="I488" s="127"/>
      <c r="J488" s="127"/>
      <c r="M488" s="36"/>
      <c r="N488" s="166"/>
      <c r="X488" s="60"/>
      <c r="AT488" s="17" t="s">
        <v>172</v>
      </c>
      <c r="AU488" s="17" t="s">
        <v>99</v>
      </c>
    </row>
    <row r="489" spans="2:65" s="12" customFormat="1" ht="11.25">
      <c r="B489" s="167"/>
      <c r="D489" s="164" t="s">
        <v>174</v>
      </c>
      <c r="E489" s="168" t="s">
        <v>1</v>
      </c>
      <c r="F489" s="169" t="s">
        <v>832</v>
      </c>
      <c r="H489" s="168" t="s">
        <v>1</v>
      </c>
      <c r="I489" s="170"/>
      <c r="J489" s="170"/>
      <c r="M489" s="167"/>
      <c r="N489" s="171"/>
      <c r="X489" s="172"/>
      <c r="AT489" s="168" t="s">
        <v>174</v>
      </c>
      <c r="AU489" s="168" t="s">
        <v>99</v>
      </c>
      <c r="AV489" s="12" t="s">
        <v>88</v>
      </c>
      <c r="AW489" s="12" t="s">
        <v>5</v>
      </c>
      <c r="AX489" s="12" t="s">
        <v>84</v>
      </c>
      <c r="AY489" s="168" t="s">
        <v>162</v>
      </c>
    </row>
    <row r="490" spans="2:65" s="13" customFormat="1" ht="11.25">
      <c r="B490" s="173"/>
      <c r="D490" s="164" t="s">
        <v>174</v>
      </c>
      <c r="E490" s="174" t="s">
        <v>1</v>
      </c>
      <c r="F490" s="175" t="s">
        <v>833</v>
      </c>
      <c r="H490" s="176">
        <v>52.16</v>
      </c>
      <c r="I490" s="177"/>
      <c r="J490" s="177"/>
      <c r="M490" s="173"/>
      <c r="N490" s="178"/>
      <c r="X490" s="179"/>
      <c r="AT490" s="174" t="s">
        <v>174</v>
      </c>
      <c r="AU490" s="174" t="s">
        <v>99</v>
      </c>
      <c r="AV490" s="13" t="s">
        <v>99</v>
      </c>
      <c r="AW490" s="13" t="s">
        <v>5</v>
      </c>
      <c r="AX490" s="13" t="s">
        <v>84</v>
      </c>
      <c r="AY490" s="174" t="s">
        <v>162</v>
      </c>
    </row>
    <row r="491" spans="2:65" s="14" customFormat="1" ht="11.25">
      <c r="B491" s="180"/>
      <c r="D491" s="164" t="s">
        <v>174</v>
      </c>
      <c r="E491" s="181" t="s">
        <v>1</v>
      </c>
      <c r="F491" s="182" t="s">
        <v>191</v>
      </c>
      <c r="H491" s="183">
        <v>52.16</v>
      </c>
      <c r="I491" s="184"/>
      <c r="J491" s="184"/>
      <c r="M491" s="180"/>
      <c r="N491" s="185"/>
      <c r="X491" s="186"/>
      <c r="AT491" s="181" t="s">
        <v>174</v>
      </c>
      <c r="AU491" s="181" t="s">
        <v>99</v>
      </c>
      <c r="AV491" s="14" t="s">
        <v>170</v>
      </c>
      <c r="AW491" s="14" t="s">
        <v>5</v>
      </c>
      <c r="AX491" s="14" t="s">
        <v>88</v>
      </c>
      <c r="AY491" s="181" t="s">
        <v>162</v>
      </c>
    </row>
    <row r="492" spans="2:65" s="1" customFormat="1" ht="24.2" customHeight="1">
      <c r="B492" s="36"/>
      <c r="C492" s="153" t="s">
        <v>834</v>
      </c>
      <c r="D492" s="153" t="s">
        <v>165</v>
      </c>
      <c r="E492" s="154" t="s">
        <v>835</v>
      </c>
      <c r="F492" s="155" t="s">
        <v>836</v>
      </c>
      <c r="G492" s="156" t="s">
        <v>179</v>
      </c>
      <c r="H492" s="157">
        <v>98.4</v>
      </c>
      <c r="I492" s="158"/>
      <c r="J492" s="158"/>
      <c r="K492" s="159">
        <f>ROUND(P492*H492,2)</f>
        <v>0</v>
      </c>
      <c r="L492" s="155" t="s">
        <v>169</v>
      </c>
      <c r="M492" s="36"/>
      <c r="N492" s="160" t="s">
        <v>1</v>
      </c>
      <c r="O492" s="125" t="s">
        <v>47</v>
      </c>
      <c r="P492" s="35">
        <f>I492+J492</f>
        <v>0</v>
      </c>
      <c r="Q492" s="35">
        <f>ROUND(I492*H492,2)</f>
        <v>0</v>
      </c>
      <c r="R492" s="35">
        <f>ROUND(J492*H492,2)</f>
        <v>0</v>
      </c>
      <c r="T492" s="161">
        <f>S492*H492</f>
        <v>0</v>
      </c>
      <c r="U492" s="161">
        <v>1.7000000000000001E-4</v>
      </c>
      <c r="V492" s="161">
        <f>U492*H492</f>
        <v>1.6728000000000003E-2</v>
      </c>
      <c r="W492" s="161">
        <v>0</v>
      </c>
      <c r="X492" s="162">
        <f>W492*H492</f>
        <v>0</v>
      </c>
      <c r="AR492" s="163" t="s">
        <v>282</v>
      </c>
      <c r="AT492" s="163" t="s">
        <v>165</v>
      </c>
      <c r="AU492" s="163" t="s">
        <v>99</v>
      </c>
      <c r="AY492" s="17" t="s">
        <v>162</v>
      </c>
      <c r="BE492" s="94">
        <f>IF(O492="základní",K492,0)</f>
        <v>0</v>
      </c>
      <c r="BF492" s="94">
        <f>IF(O492="snížená",K492,0)</f>
        <v>0</v>
      </c>
      <c r="BG492" s="94">
        <f>IF(O492="zákl. přenesená",K492,0)</f>
        <v>0</v>
      </c>
      <c r="BH492" s="94">
        <f>IF(O492="sníž. přenesená",K492,0)</f>
        <v>0</v>
      </c>
      <c r="BI492" s="94">
        <f>IF(O492="nulová",K492,0)</f>
        <v>0</v>
      </c>
      <c r="BJ492" s="17" t="s">
        <v>88</v>
      </c>
      <c r="BK492" s="94">
        <f>ROUND(P492*H492,2)</f>
        <v>0</v>
      </c>
      <c r="BL492" s="17" t="s">
        <v>282</v>
      </c>
      <c r="BM492" s="163" t="s">
        <v>837</v>
      </c>
    </row>
    <row r="493" spans="2:65" s="1" customFormat="1" ht="29.25">
      <c r="B493" s="36"/>
      <c r="D493" s="164" t="s">
        <v>172</v>
      </c>
      <c r="F493" s="165" t="s">
        <v>838</v>
      </c>
      <c r="I493" s="127"/>
      <c r="J493" s="127"/>
      <c r="M493" s="36"/>
      <c r="N493" s="166"/>
      <c r="X493" s="60"/>
      <c r="AT493" s="17" t="s">
        <v>172</v>
      </c>
      <c r="AU493" s="17" t="s">
        <v>99</v>
      </c>
    </row>
    <row r="494" spans="2:65" s="12" customFormat="1" ht="11.25">
      <c r="B494" s="167"/>
      <c r="D494" s="164" t="s">
        <v>174</v>
      </c>
      <c r="E494" s="168" t="s">
        <v>1</v>
      </c>
      <c r="F494" s="169" t="s">
        <v>832</v>
      </c>
      <c r="H494" s="168" t="s">
        <v>1</v>
      </c>
      <c r="I494" s="170"/>
      <c r="J494" s="170"/>
      <c r="M494" s="167"/>
      <c r="N494" s="171"/>
      <c r="X494" s="172"/>
      <c r="AT494" s="168" t="s">
        <v>174</v>
      </c>
      <c r="AU494" s="168" t="s">
        <v>99</v>
      </c>
      <c r="AV494" s="12" t="s">
        <v>88</v>
      </c>
      <c r="AW494" s="12" t="s">
        <v>5</v>
      </c>
      <c r="AX494" s="12" t="s">
        <v>84</v>
      </c>
      <c r="AY494" s="168" t="s">
        <v>162</v>
      </c>
    </row>
    <row r="495" spans="2:65" s="13" customFormat="1" ht="11.25">
      <c r="B495" s="173"/>
      <c r="D495" s="164" t="s">
        <v>174</v>
      </c>
      <c r="E495" s="174" t="s">
        <v>1</v>
      </c>
      <c r="F495" s="175" t="s">
        <v>839</v>
      </c>
      <c r="H495" s="176">
        <v>98.4</v>
      </c>
      <c r="I495" s="177"/>
      <c r="J495" s="177"/>
      <c r="M495" s="173"/>
      <c r="N495" s="178"/>
      <c r="X495" s="179"/>
      <c r="AT495" s="174" t="s">
        <v>174</v>
      </c>
      <c r="AU495" s="174" t="s">
        <v>99</v>
      </c>
      <c r="AV495" s="13" t="s">
        <v>99</v>
      </c>
      <c r="AW495" s="13" t="s">
        <v>5</v>
      </c>
      <c r="AX495" s="13" t="s">
        <v>88</v>
      </c>
      <c r="AY495" s="174" t="s">
        <v>162</v>
      </c>
    </row>
    <row r="496" spans="2:65" s="1" customFormat="1" ht="24.2" customHeight="1">
      <c r="B496" s="36"/>
      <c r="C496" s="153" t="s">
        <v>840</v>
      </c>
      <c r="D496" s="153" t="s">
        <v>165</v>
      </c>
      <c r="E496" s="154" t="s">
        <v>841</v>
      </c>
      <c r="F496" s="155" t="s">
        <v>842</v>
      </c>
      <c r="G496" s="156" t="s">
        <v>168</v>
      </c>
      <c r="H496" s="157">
        <v>56.877000000000002</v>
      </c>
      <c r="I496" s="158"/>
      <c r="J496" s="158"/>
      <c r="K496" s="159">
        <f>ROUND(P496*H496,2)</f>
        <v>0</v>
      </c>
      <c r="L496" s="155" t="s">
        <v>169</v>
      </c>
      <c r="M496" s="36"/>
      <c r="N496" s="160" t="s">
        <v>1</v>
      </c>
      <c r="O496" s="125" t="s">
        <v>47</v>
      </c>
      <c r="P496" s="35">
        <f>I496+J496</f>
        <v>0</v>
      </c>
      <c r="Q496" s="35">
        <f>ROUND(I496*H496,2)</f>
        <v>0</v>
      </c>
      <c r="R496" s="35">
        <f>ROUND(J496*H496,2)</f>
        <v>0</v>
      </c>
      <c r="T496" s="161">
        <f>S496*H496</f>
        <v>0</v>
      </c>
      <c r="U496" s="161">
        <v>1.4E-3</v>
      </c>
      <c r="V496" s="161">
        <f>U496*H496</f>
        <v>7.9627799999999999E-2</v>
      </c>
      <c r="W496" s="161">
        <v>0</v>
      </c>
      <c r="X496" s="162">
        <f>W496*H496</f>
        <v>0</v>
      </c>
      <c r="AR496" s="163" t="s">
        <v>282</v>
      </c>
      <c r="AT496" s="163" t="s">
        <v>165</v>
      </c>
      <c r="AU496" s="163" t="s">
        <v>99</v>
      </c>
      <c r="AY496" s="17" t="s">
        <v>162</v>
      </c>
      <c r="BE496" s="94">
        <f>IF(O496="základní",K496,0)</f>
        <v>0</v>
      </c>
      <c r="BF496" s="94">
        <f>IF(O496="snížená",K496,0)</f>
        <v>0</v>
      </c>
      <c r="BG496" s="94">
        <f>IF(O496="zákl. přenesená",K496,0)</f>
        <v>0</v>
      </c>
      <c r="BH496" s="94">
        <f>IF(O496="sníž. přenesená",K496,0)</f>
        <v>0</v>
      </c>
      <c r="BI496" s="94">
        <f>IF(O496="nulová",K496,0)</f>
        <v>0</v>
      </c>
      <c r="BJ496" s="17" t="s">
        <v>88</v>
      </c>
      <c r="BK496" s="94">
        <f>ROUND(P496*H496,2)</f>
        <v>0</v>
      </c>
      <c r="BL496" s="17" t="s">
        <v>282</v>
      </c>
      <c r="BM496" s="163" t="s">
        <v>843</v>
      </c>
    </row>
    <row r="497" spans="2:65" s="1" customFormat="1" ht="19.5">
      <c r="B497" s="36"/>
      <c r="D497" s="164" t="s">
        <v>172</v>
      </c>
      <c r="F497" s="165" t="s">
        <v>844</v>
      </c>
      <c r="I497" s="127"/>
      <c r="J497" s="127"/>
      <c r="M497" s="36"/>
      <c r="N497" s="166"/>
      <c r="X497" s="60"/>
      <c r="AT497" s="17" t="s">
        <v>172</v>
      </c>
      <c r="AU497" s="17" t="s">
        <v>99</v>
      </c>
    </row>
    <row r="498" spans="2:65" s="13" customFormat="1" ht="11.25">
      <c r="B498" s="173"/>
      <c r="D498" s="164" t="s">
        <v>174</v>
      </c>
      <c r="E498" s="174" t="s">
        <v>1</v>
      </c>
      <c r="F498" s="175" t="s">
        <v>826</v>
      </c>
      <c r="H498" s="176">
        <v>56.877000000000002</v>
      </c>
      <c r="I498" s="177"/>
      <c r="J498" s="177"/>
      <c r="M498" s="173"/>
      <c r="N498" s="178"/>
      <c r="X498" s="179"/>
      <c r="AT498" s="174" t="s">
        <v>174</v>
      </c>
      <c r="AU498" s="174" t="s">
        <v>99</v>
      </c>
      <c r="AV498" s="13" t="s">
        <v>99</v>
      </c>
      <c r="AW498" s="13" t="s">
        <v>5</v>
      </c>
      <c r="AX498" s="13" t="s">
        <v>84</v>
      </c>
      <c r="AY498" s="174" t="s">
        <v>162</v>
      </c>
    </row>
    <row r="499" spans="2:65" s="14" customFormat="1" ht="11.25">
      <c r="B499" s="180"/>
      <c r="D499" s="164" t="s">
        <v>174</v>
      </c>
      <c r="E499" s="181" t="s">
        <v>1</v>
      </c>
      <c r="F499" s="182" t="s">
        <v>191</v>
      </c>
      <c r="H499" s="183">
        <v>56.877000000000002</v>
      </c>
      <c r="I499" s="184"/>
      <c r="J499" s="184"/>
      <c r="M499" s="180"/>
      <c r="N499" s="185"/>
      <c r="X499" s="186"/>
      <c r="AT499" s="181" t="s">
        <v>174</v>
      </c>
      <c r="AU499" s="181" t="s">
        <v>99</v>
      </c>
      <c r="AV499" s="14" t="s">
        <v>170</v>
      </c>
      <c r="AW499" s="14" t="s">
        <v>5</v>
      </c>
      <c r="AX499" s="14" t="s">
        <v>88</v>
      </c>
      <c r="AY499" s="181" t="s">
        <v>162</v>
      </c>
    </row>
    <row r="500" spans="2:65" s="1" customFormat="1" ht="24.2" customHeight="1">
      <c r="B500" s="36"/>
      <c r="C500" s="153" t="s">
        <v>845</v>
      </c>
      <c r="D500" s="153" t="s">
        <v>165</v>
      </c>
      <c r="E500" s="154" t="s">
        <v>846</v>
      </c>
      <c r="F500" s="155" t="s">
        <v>847</v>
      </c>
      <c r="G500" s="156" t="s">
        <v>168</v>
      </c>
      <c r="H500" s="157">
        <v>26.716000000000001</v>
      </c>
      <c r="I500" s="158"/>
      <c r="J500" s="158"/>
      <c r="K500" s="159">
        <f>ROUND(P500*H500,2)</f>
        <v>0</v>
      </c>
      <c r="L500" s="155" t="s">
        <v>169</v>
      </c>
      <c r="M500" s="36"/>
      <c r="N500" s="160" t="s">
        <v>1</v>
      </c>
      <c r="O500" s="125" t="s">
        <v>47</v>
      </c>
      <c r="P500" s="35">
        <f>I500+J500</f>
        <v>0</v>
      </c>
      <c r="Q500" s="35">
        <f>ROUND(I500*H500,2)</f>
        <v>0</v>
      </c>
      <c r="R500" s="35">
        <f>ROUND(J500*H500,2)</f>
        <v>0</v>
      </c>
      <c r="T500" s="161">
        <f>S500*H500</f>
        <v>0</v>
      </c>
      <c r="U500" s="161">
        <v>0</v>
      </c>
      <c r="V500" s="161">
        <f>U500*H500</f>
        <v>0</v>
      </c>
      <c r="W500" s="161">
        <v>3.175E-2</v>
      </c>
      <c r="X500" s="162">
        <f>W500*H500</f>
        <v>0.84823300000000001</v>
      </c>
      <c r="AR500" s="163" t="s">
        <v>282</v>
      </c>
      <c r="AT500" s="163" t="s">
        <v>165</v>
      </c>
      <c r="AU500" s="163" t="s">
        <v>99</v>
      </c>
      <c r="AY500" s="17" t="s">
        <v>162</v>
      </c>
      <c r="BE500" s="94">
        <f>IF(O500="základní",K500,0)</f>
        <v>0</v>
      </c>
      <c r="BF500" s="94">
        <f>IF(O500="snížená",K500,0)</f>
        <v>0</v>
      </c>
      <c r="BG500" s="94">
        <f>IF(O500="zákl. přenesená",K500,0)</f>
        <v>0</v>
      </c>
      <c r="BH500" s="94">
        <f>IF(O500="sníž. přenesená",K500,0)</f>
        <v>0</v>
      </c>
      <c r="BI500" s="94">
        <f>IF(O500="nulová",K500,0)</f>
        <v>0</v>
      </c>
      <c r="BJ500" s="17" t="s">
        <v>88</v>
      </c>
      <c r="BK500" s="94">
        <f>ROUND(P500*H500,2)</f>
        <v>0</v>
      </c>
      <c r="BL500" s="17" t="s">
        <v>282</v>
      </c>
      <c r="BM500" s="163" t="s">
        <v>848</v>
      </c>
    </row>
    <row r="501" spans="2:65" s="1" customFormat="1" ht="19.5">
      <c r="B501" s="36"/>
      <c r="D501" s="164" t="s">
        <v>172</v>
      </c>
      <c r="F501" s="165" t="s">
        <v>849</v>
      </c>
      <c r="I501" s="127"/>
      <c r="J501" s="127"/>
      <c r="M501" s="36"/>
      <c r="N501" s="166"/>
      <c r="X501" s="60"/>
      <c r="AT501" s="17" t="s">
        <v>172</v>
      </c>
      <c r="AU501" s="17" t="s">
        <v>99</v>
      </c>
    </row>
    <row r="502" spans="2:65" s="12" customFormat="1" ht="11.25">
      <c r="B502" s="167"/>
      <c r="D502" s="164" t="s">
        <v>174</v>
      </c>
      <c r="E502" s="168" t="s">
        <v>1</v>
      </c>
      <c r="F502" s="169" t="s">
        <v>257</v>
      </c>
      <c r="H502" s="168" t="s">
        <v>1</v>
      </c>
      <c r="I502" s="170"/>
      <c r="J502" s="170"/>
      <c r="M502" s="167"/>
      <c r="N502" s="171"/>
      <c r="X502" s="172"/>
      <c r="AT502" s="168" t="s">
        <v>174</v>
      </c>
      <c r="AU502" s="168" t="s">
        <v>99</v>
      </c>
      <c r="AV502" s="12" t="s">
        <v>88</v>
      </c>
      <c r="AW502" s="12" t="s">
        <v>5</v>
      </c>
      <c r="AX502" s="12" t="s">
        <v>84</v>
      </c>
      <c r="AY502" s="168" t="s">
        <v>162</v>
      </c>
    </row>
    <row r="503" spans="2:65" s="13" customFormat="1" ht="11.25">
      <c r="B503" s="173"/>
      <c r="D503" s="164" t="s">
        <v>174</v>
      </c>
      <c r="E503" s="174" t="s">
        <v>1</v>
      </c>
      <c r="F503" s="175" t="s">
        <v>850</v>
      </c>
      <c r="H503" s="176">
        <v>3.1520000000000001</v>
      </c>
      <c r="I503" s="177"/>
      <c r="J503" s="177"/>
      <c r="M503" s="173"/>
      <c r="N503" s="178"/>
      <c r="X503" s="179"/>
      <c r="AT503" s="174" t="s">
        <v>174</v>
      </c>
      <c r="AU503" s="174" t="s">
        <v>99</v>
      </c>
      <c r="AV503" s="13" t="s">
        <v>99</v>
      </c>
      <c r="AW503" s="13" t="s">
        <v>5</v>
      </c>
      <c r="AX503" s="13" t="s">
        <v>84</v>
      </c>
      <c r="AY503" s="174" t="s">
        <v>162</v>
      </c>
    </row>
    <row r="504" spans="2:65" s="12" customFormat="1" ht="11.25">
      <c r="B504" s="167"/>
      <c r="D504" s="164" t="s">
        <v>174</v>
      </c>
      <c r="E504" s="168" t="s">
        <v>1</v>
      </c>
      <c r="F504" s="169" t="s">
        <v>259</v>
      </c>
      <c r="H504" s="168" t="s">
        <v>1</v>
      </c>
      <c r="I504" s="170"/>
      <c r="J504" s="170"/>
      <c r="M504" s="167"/>
      <c r="N504" s="171"/>
      <c r="X504" s="172"/>
      <c r="AT504" s="168" t="s">
        <v>174</v>
      </c>
      <c r="AU504" s="168" t="s">
        <v>99</v>
      </c>
      <c r="AV504" s="12" t="s">
        <v>88</v>
      </c>
      <c r="AW504" s="12" t="s">
        <v>5</v>
      </c>
      <c r="AX504" s="12" t="s">
        <v>84</v>
      </c>
      <c r="AY504" s="168" t="s">
        <v>162</v>
      </c>
    </row>
    <row r="505" spans="2:65" s="13" customFormat="1" ht="11.25">
      <c r="B505" s="173"/>
      <c r="D505" s="164" t="s">
        <v>174</v>
      </c>
      <c r="E505" s="174" t="s">
        <v>1</v>
      </c>
      <c r="F505" s="175" t="s">
        <v>851</v>
      </c>
      <c r="H505" s="176">
        <v>11.782</v>
      </c>
      <c r="I505" s="177"/>
      <c r="J505" s="177"/>
      <c r="M505" s="173"/>
      <c r="N505" s="178"/>
      <c r="X505" s="179"/>
      <c r="AT505" s="174" t="s">
        <v>174</v>
      </c>
      <c r="AU505" s="174" t="s">
        <v>99</v>
      </c>
      <c r="AV505" s="13" t="s">
        <v>99</v>
      </c>
      <c r="AW505" s="13" t="s">
        <v>5</v>
      </c>
      <c r="AX505" s="13" t="s">
        <v>84</v>
      </c>
      <c r="AY505" s="174" t="s">
        <v>162</v>
      </c>
    </row>
    <row r="506" spans="2:65" s="12" customFormat="1" ht="11.25">
      <c r="B506" s="167"/>
      <c r="D506" s="164" t="s">
        <v>174</v>
      </c>
      <c r="E506" s="168" t="s">
        <v>1</v>
      </c>
      <c r="F506" s="169" t="s">
        <v>852</v>
      </c>
      <c r="H506" s="168" t="s">
        <v>1</v>
      </c>
      <c r="I506" s="170"/>
      <c r="J506" s="170"/>
      <c r="M506" s="167"/>
      <c r="N506" s="171"/>
      <c r="X506" s="172"/>
      <c r="AT506" s="168" t="s">
        <v>174</v>
      </c>
      <c r="AU506" s="168" t="s">
        <v>99</v>
      </c>
      <c r="AV506" s="12" t="s">
        <v>88</v>
      </c>
      <c r="AW506" s="12" t="s">
        <v>5</v>
      </c>
      <c r="AX506" s="12" t="s">
        <v>84</v>
      </c>
      <c r="AY506" s="168" t="s">
        <v>162</v>
      </c>
    </row>
    <row r="507" spans="2:65" s="13" customFormat="1" ht="11.25">
      <c r="B507" s="173"/>
      <c r="D507" s="164" t="s">
        <v>174</v>
      </c>
      <c r="E507" s="174" t="s">
        <v>1</v>
      </c>
      <c r="F507" s="175" t="s">
        <v>851</v>
      </c>
      <c r="H507" s="176">
        <v>11.782</v>
      </c>
      <c r="I507" s="177"/>
      <c r="J507" s="177"/>
      <c r="M507" s="173"/>
      <c r="N507" s="178"/>
      <c r="X507" s="179"/>
      <c r="AT507" s="174" t="s">
        <v>174</v>
      </c>
      <c r="AU507" s="174" t="s">
        <v>99</v>
      </c>
      <c r="AV507" s="13" t="s">
        <v>99</v>
      </c>
      <c r="AW507" s="13" t="s">
        <v>5</v>
      </c>
      <c r="AX507" s="13" t="s">
        <v>84</v>
      </c>
      <c r="AY507" s="174" t="s">
        <v>162</v>
      </c>
    </row>
    <row r="508" spans="2:65" s="14" customFormat="1" ht="11.25">
      <c r="B508" s="180"/>
      <c r="D508" s="164" t="s">
        <v>174</v>
      </c>
      <c r="E508" s="181" t="s">
        <v>1</v>
      </c>
      <c r="F508" s="182" t="s">
        <v>191</v>
      </c>
      <c r="H508" s="183">
        <v>26.716000000000001</v>
      </c>
      <c r="I508" s="184"/>
      <c r="J508" s="184"/>
      <c r="M508" s="180"/>
      <c r="N508" s="185"/>
      <c r="X508" s="186"/>
      <c r="AT508" s="181" t="s">
        <v>174</v>
      </c>
      <c r="AU508" s="181" t="s">
        <v>99</v>
      </c>
      <c r="AV508" s="14" t="s">
        <v>170</v>
      </c>
      <c r="AW508" s="14" t="s">
        <v>5</v>
      </c>
      <c r="AX508" s="14" t="s">
        <v>88</v>
      </c>
      <c r="AY508" s="181" t="s">
        <v>162</v>
      </c>
    </row>
    <row r="509" spans="2:65" s="1" customFormat="1" ht="24.2" customHeight="1">
      <c r="B509" s="36"/>
      <c r="C509" s="153" t="s">
        <v>853</v>
      </c>
      <c r="D509" s="153" t="s">
        <v>165</v>
      </c>
      <c r="E509" s="154" t="s">
        <v>854</v>
      </c>
      <c r="F509" s="155" t="s">
        <v>855</v>
      </c>
      <c r="G509" s="156" t="s">
        <v>168</v>
      </c>
      <c r="H509" s="157">
        <v>41.237000000000002</v>
      </c>
      <c r="I509" s="158"/>
      <c r="J509" s="158"/>
      <c r="K509" s="159">
        <f>ROUND(P509*H509,2)</f>
        <v>0</v>
      </c>
      <c r="L509" s="155" t="s">
        <v>169</v>
      </c>
      <c r="M509" s="36"/>
      <c r="N509" s="160" t="s">
        <v>1</v>
      </c>
      <c r="O509" s="125" t="s">
        <v>47</v>
      </c>
      <c r="P509" s="35">
        <f>I509+J509</f>
        <v>0</v>
      </c>
      <c r="Q509" s="35">
        <f>ROUND(I509*H509,2)</f>
        <v>0</v>
      </c>
      <c r="R509" s="35">
        <f>ROUND(J509*H509,2)</f>
        <v>0</v>
      </c>
      <c r="T509" s="161">
        <f>S509*H509</f>
        <v>0</v>
      </c>
      <c r="U509" s="161">
        <v>4.0999999999999999E-4</v>
      </c>
      <c r="V509" s="161">
        <f>U509*H509</f>
        <v>1.6907169999999999E-2</v>
      </c>
      <c r="W509" s="161">
        <v>0</v>
      </c>
      <c r="X509" s="162">
        <f>W509*H509</f>
        <v>0</v>
      </c>
      <c r="AR509" s="163" t="s">
        <v>282</v>
      </c>
      <c r="AT509" s="163" t="s">
        <v>165</v>
      </c>
      <c r="AU509" s="163" t="s">
        <v>99</v>
      </c>
      <c r="AY509" s="17" t="s">
        <v>162</v>
      </c>
      <c r="BE509" s="94">
        <f>IF(O509="základní",K509,0)</f>
        <v>0</v>
      </c>
      <c r="BF509" s="94">
        <f>IF(O509="snížená",K509,0)</f>
        <v>0</v>
      </c>
      <c r="BG509" s="94">
        <f>IF(O509="zákl. přenesená",K509,0)</f>
        <v>0</v>
      </c>
      <c r="BH509" s="94">
        <f>IF(O509="sníž. přenesená",K509,0)</f>
        <v>0</v>
      </c>
      <c r="BI509" s="94">
        <f>IF(O509="nulová",K509,0)</f>
        <v>0</v>
      </c>
      <c r="BJ509" s="17" t="s">
        <v>88</v>
      </c>
      <c r="BK509" s="94">
        <f>ROUND(P509*H509,2)</f>
        <v>0</v>
      </c>
      <c r="BL509" s="17" t="s">
        <v>282</v>
      </c>
      <c r="BM509" s="163" t="s">
        <v>856</v>
      </c>
    </row>
    <row r="510" spans="2:65" s="1" customFormat="1" ht="11.25">
      <c r="B510" s="36"/>
      <c r="D510" s="164" t="s">
        <v>172</v>
      </c>
      <c r="F510" s="165" t="s">
        <v>857</v>
      </c>
      <c r="I510" s="127"/>
      <c r="J510" s="127"/>
      <c r="M510" s="36"/>
      <c r="N510" s="166"/>
      <c r="X510" s="60"/>
      <c r="AT510" s="17" t="s">
        <v>172</v>
      </c>
      <c r="AU510" s="17" t="s">
        <v>99</v>
      </c>
    </row>
    <row r="511" spans="2:65" s="12" customFormat="1" ht="11.25">
      <c r="B511" s="167"/>
      <c r="D511" s="164" t="s">
        <v>174</v>
      </c>
      <c r="E511" s="168" t="s">
        <v>1</v>
      </c>
      <c r="F511" s="169" t="s">
        <v>287</v>
      </c>
      <c r="H511" s="168" t="s">
        <v>1</v>
      </c>
      <c r="I511" s="170"/>
      <c r="J511" s="170"/>
      <c r="M511" s="167"/>
      <c r="N511" s="171"/>
      <c r="X511" s="172"/>
      <c r="AT511" s="168" t="s">
        <v>174</v>
      </c>
      <c r="AU511" s="168" t="s">
        <v>99</v>
      </c>
      <c r="AV511" s="12" t="s">
        <v>88</v>
      </c>
      <c r="AW511" s="12" t="s">
        <v>5</v>
      </c>
      <c r="AX511" s="12" t="s">
        <v>84</v>
      </c>
      <c r="AY511" s="168" t="s">
        <v>162</v>
      </c>
    </row>
    <row r="512" spans="2:65" s="13" customFormat="1" ht="11.25">
      <c r="B512" s="173"/>
      <c r="D512" s="164" t="s">
        <v>174</v>
      </c>
      <c r="E512" s="174" t="s">
        <v>1</v>
      </c>
      <c r="F512" s="175" t="s">
        <v>858</v>
      </c>
      <c r="H512" s="176">
        <v>2.355</v>
      </c>
      <c r="I512" s="177"/>
      <c r="J512" s="177"/>
      <c r="M512" s="173"/>
      <c r="N512" s="178"/>
      <c r="X512" s="179"/>
      <c r="AT512" s="174" t="s">
        <v>174</v>
      </c>
      <c r="AU512" s="174" t="s">
        <v>99</v>
      </c>
      <c r="AV512" s="13" t="s">
        <v>99</v>
      </c>
      <c r="AW512" s="13" t="s">
        <v>5</v>
      </c>
      <c r="AX512" s="13" t="s">
        <v>84</v>
      </c>
      <c r="AY512" s="174" t="s">
        <v>162</v>
      </c>
    </row>
    <row r="513" spans="2:65" s="12" customFormat="1" ht="11.25">
      <c r="B513" s="167"/>
      <c r="D513" s="164" t="s">
        <v>174</v>
      </c>
      <c r="E513" s="168" t="s">
        <v>1</v>
      </c>
      <c r="F513" s="169" t="s">
        <v>291</v>
      </c>
      <c r="H513" s="168" t="s">
        <v>1</v>
      </c>
      <c r="I513" s="170"/>
      <c r="J513" s="170"/>
      <c r="M513" s="167"/>
      <c r="N513" s="171"/>
      <c r="X513" s="172"/>
      <c r="AT513" s="168" t="s">
        <v>174</v>
      </c>
      <c r="AU513" s="168" t="s">
        <v>99</v>
      </c>
      <c r="AV513" s="12" t="s">
        <v>88</v>
      </c>
      <c r="AW513" s="12" t="s">
        <v>5</v>
      </c>
      <c r="AX513" s="12" t="s">
        <v>84</v>
      </c>
      <c r="AY513" s="168" t="s">
        <v>162</v>
      </c>
    </row>
    <row r="514" spans="2:65" s="13" customFormat="1" ht="11.25">
      <c r="B514" s="173"/>
      <c r="D514" s="164" t="s">
        <v>174</v>
      </c>
      <c r="E514" s="174" t="s">
        <v>1</v>
      </c>
      <c r="F514" s="175" t="s">
        <v>859</v>
      </c>
      <c r="H514" s="176">
        <v>4.5979999999999999</v>
      </c>
      <c r="I514" s="177"/>
      <c r="J514" s="177"/>
      <c r="M514" s="173"/>
      <c r="N514" s="178"/>
      <c r="X514" s="179"/>
      <c r="AT514" s="174" t="s">
        <v>174</v>
      </c>
      <c r="AU514" s="174" t="s">
        <v>99</v>
      </c>
      <c r="AV514" s="13" t="s">
        <v>99</v>
      </c>
      <c r="AW514" s="13" t="s">
        <v>5</v>
      </c>
      <c r="AX514" s="13" t="s">
        <v>84</v>
      </c>
      <c r="AY514" s="174" t="s">
        <v>162</v>
      </c>
    </row>
    <row r="515" spans="2:65" s="12" customFormat="1" ht="11.25">
      <c r="B515" s="167"/>
      <c r="D515" s="164" t="s">
        <v>174</v>
      </c>
      <c r="E515" s="168" t="s">
        <v>1</v>
      </c>
      <c r="F515" s="169" t="s">
        <v>291</v>
      </c>
      <c r="H515" s="168" t="s">
        <v>1</v>
      </c>
      <c r="I515" s="170"/>
      <c r="J515" s="170"/>
      <c r="M515" s="167"/>
      <c r="N515" s="171"/>
      <c r="X515" s="172"/>
      <c r="AT515" s="168" t="s">
        <v>174</v>
      </c>
      <c r="AU515" s="168" t="s">
        <v>99</v>
      </c>
      <c r="AV515" s="12" t="s">
        <v>88</v>
      </c>
      <c r="AW515" s="12" t="s">
        <v>5</v>
      </c>
      <c r="AX515" s="12" t="s">
        <v>84</v>
      </c>
      <c r="AY515" s="168" t="s">
        <v>162</v>
      </c>
    </row>
    <row r="516" spans="2:65" s="13" customFormat="1" ht="11.25">
      <c r="B516" s="173"/>
      <c r="D516" s="164" t="s">
        <v>174</v>
      </c>
      <c r="E516" s="174" t="s">
        <v>1</v>
      </c>
      <c r="F516" s="175" t="s">
        <v>860</v>
      </c>
      <c r="H516" s="176">
        <v>3.8439999999999999</v>
      </c>
      <c r="I516" s="177"/>
      <c r="J516" s="177"/>
      <c r="M516" s="173"/>
      <c r="N516" s="178"/>
      <c r="X516" s="179"/>
      <c r="AT516" s="174" t="s">
        <v>174</v>
      </c>
      <c r="AU516" s="174" t="s">
        <v>99</v>
      </c>
      <c r="AV516" s="13" t="s">
        <v>99</v>
      </c>
      <c r="AW516" s="13" t="s">
        <v>5</v>
      </c>
      <c r="AX516" s="13" t="s">
        <v>84</v>
      </c>
      <c r="AY516" s="174" t="s">
        <v>162</v>
      </c>
    </row>
    <row r="517" spans="2:65" s="12" customFormat="1" ht="11.25">
      <c r="B517" s="167"/>
      <c r="D517" s="164" t="s">
        <v>174</v>
      </c>
      <c r="E517" s="168" t="s">
        <v>1</v>
      </c>
      <c r="F517" s="169" t="s">
        <v>861</v>
      </c>
      <c r="H517" s="168" t="s">
        <v>1</v>
      </c>
      <c r="I517" s="170"/>
      <c r="J517" s="170"/>
      <c r="M517" s="167"/>
      <c r="N517" s="171"/>
      <c r="X517" s="172"/>
      <c r="AT517" s="168" t="s">
        <v>174</v>
      </c>
      <c r="AU517" s="168" t="s">
        <v>99</v>
      </c>
      <c r="AV517" s="12" t="s">
        <v>88</v>
      </c>
      <c r="AW517" s="12" t="s">
        <v>5</v>
      </c>
      <c r="AX517" s="12" t="s">
        <v>84</v>
      </c>
      <c r="AY517" s="168" t="s">
        <v>162</v>
      </c>
    </row>
    <row r="518" spans="2:65" s="13" customFormat="1" ht="11.25">
      <c r="B518" s="173"/>
      <c r="D518" s="164" t="s">
        <v>174</v>
      </c>
      <c r="E518" s="174" t="s">
        <v>1</v>
      </c>
      <c r="F518" s="175" t="s">
        <v>862</v>
      </c>
      <c r="H518" s="176">
        <v>0.25</v>
      </c>
      <c r="I518" s="177"/>
      <c r="J518" s="177"/>
      <c r="M518" s="173"/>
      <c r="N518" s="178"/>
      <c r="X518" s="179"/>
      <c r="AT518" s="174" t="s">
        <v>174</v>
      </c>
      <c r="AU518" s="174" t="s">
        <v>99</v>
      </c>
      <c r="AV518" s="13" t="s">
        <v>99</v>
      </c>
      <c r="AW518" s="13" t="s">
        <v>5</v>
      </c>
      <c r="AX518" s="13" t="s">
        <v>84</v>
      </c>
      <c r="AY518" s="174" t="s">
        <v>162</v>
      </c>
    </row>
    <row r="519" spans="2:65" s="15" customFormat="1" ht="11.25">
      <c r="B519" s="197"/>
      <c r="D519" s="164" t="s">
        <v>174</v>
      </c>
      <c r="E519" s="198" t="s">
        <v>1</v>
      </c>
      <c r="F519" s="199" t="s">
        <v>863</v>
      </c>
      <c r="H519" s="200">
        <v>11.047000000000001</v>
      </c>
      <c r="I519" s="201"/>
      <c r="J519" s="201"/>
      <c r="M519" s="197"/>
      <c r="N519" s="202"/>
      <c r="X519" s="203"/>
      <c r="AT519" s="198" t="s">
        <v>174</v>
      </c>
      <c r="AU519" s="198" t="s">
        <v>99</v>
      </c>
      <c r="AV519" s="15" t="s">
        <v>163</v>
      </c>
      <c r="AW519" s="15" t="s">
        <v>5</v>
      </c>
      <c r="AX519" s="15" t="s">
        <v>84</v>
      </c>
      <c r="AY519" s="198" t="s">
        <v>162</v>
      </c>
    </row>
    <row r="520" spans="2:65" s="12" customFormat="1" ht="11.25">
      <c r="B520" s="167"/>
      <c r="D520" s="164" t="s">
        <v>174</v>
      </c>
      <c r="E520" s="168" t="s">
        <v>1</v>
      </c>
      <c r="F520" s="169" t="s">
        <v>864</v>
      </c>
      <c r="H520" s="168" t="s">
        <v>1</v>
      </c>
      <c r="I520" s="170"/>
      <c r="J520" s="170"/>
      <c r="M520" s="167"/>
      <c r="N520" s="171"/>
      <c r="X520" s="172"/>
      <c r="AT520" s="168" t="s">
        <v>174</v>
      </c>
      <c r="AU520" s="168" t="s">
        <v>99</v>
      </c>
      <c r="AV520" s="12" t="s">
        <v>88</v>
      </c>
      <c r="AW520" s="12" t="s">
        <v>5</v>
      </c>
      <c r="AX520" s="12" t="s">
        <v>84</v>
      </c>
      <c r="AY520" s="168" t="s">
        <v>162</v>
      </c>
    </row>
    <row r="521" spans="2:65" s="13" customFormat="1" ht="11.25">
      <c r="B521" s="173"/>
      <c r="D521" s="164" t="s">
        <v>174</v>
      </c>
      <c r="E521" s="174" t="s">
        <v>1</v>
      </c>
      <c r="F521" s="175" t="s">
        <v>865</v>
      </c>
      <c r="H521" s="176">
        <v>30.19</v>
      </c>
      <c r="I521" s="177"/>
      <c r="J521" s="177"/>
      <c r="M521" s="173"/>
      <c r="N521" s="178"/>
      <c r="X521" s="179"/>
      <c r="AT521" s="174" t="s">
        <v>174</v>
      </c>
      <c r="AU521" s="174" t="s">
        <v>99</v>
      </c>
      <c r="AV521" s="13" t="s">
        <v>99</v>
      </c>
      <c r="AW521" s="13" t="s">
        <v>5</v>
      </c>
      <c r="AX521" s="13" t="s">
        <v>84</v>
      </c>
      <c r="AY521" s="174" t="s">
        <v>162</v>
      </c>
    </row>
    <row r="522" spans="2:65" s="14" customFormat="1" ht="11.25">
      <c r="B522" s="180"/>
      <c r="D522" s="164" t="s">
        <v>174</v>
      </c>
      <c r="E522" s="181" t="s">
        <v>1</v>
      </c>
      <c r="F522" s="182" t="s">
        <v>191</v>
      </c>
      <c r="H522" s="183">
        <v>41.237000000000002</v>
      </c>
      <c r="I522" s="184"/>
      <c r="J522" s="184"/>
      <c r="M522" s="180"/>
      <c r="N522" s="185"/>
      <c r="X522" s="186"/>
      <c r="AT522" s="181" t="s">
        <v>174</v>
      </c>
      <c r="AU522" s="181" t="s">
        <v>99</v>
      </c>
      <c r="AV522" s="14" t="s">
        <v>170</v>
      </c>
      <c r="AW522" s="14" t="s">
        <v>5</v>
      </c>
      <c r="AX522" s="14" t="s">
        <v>88</v>
      </c>
      <c r="AY522" s="181" t="s">
        <v>162</v>
      </c>
    </row>
    <row r="523" spans="2:65" s="1" customFormat="1" ht="24.2" customHeight="1">
      <c r="B523" s="36"/>
      <c r="C523" s="187" t="s">
        <v>866</v>
      </c>
      <c r="D523" s="187" t="s">
        <v>241</v>
      </c>
      <c r="E523" s="188" t="s">
        <v>867</v>
      </c>
      <c r="F523" s="189" t="s">
        <v>868</v>
      </c>
      <c r="G523" s="190" t="s">
        <v>168</v>
      </c>
      <c r="H523" s="191">
        <v>41.237000000000002</v>
      </c>
      <c r="I523" s="192"/>
      <c r="J523" s="193"/>
      <c r="K523" s="194">
        <f>ROUND(P523*H523,2)</f>
        <v>0</v>
      </c>
      <c r="L523" s="189" t="s">
        <v>169</v>
      </c>
      <c r="M523" s="195"/>
      <c r="N523" s="196" t="s">
        <v>1</v>
      </c>
      <c r="O523" s="125" t="s">
        <v>47</v>
      </c>
      <c r="P523" s="35">
        <f>I523+J523</f>
        <v>0</v>
      </c>
      <c r="Q523" s="35">
        <f>ROUND(I523*H523,2)</f>
        <v>0</v>
      </c>
      <c r="R523" s="35">
        <f>ROUND(J523*H523,2)</f>
        <v>0</v>
      </c>
      <c r="T523" s="161">
        <f>S523*H523</f>
        <v>0</v>
      </c>
      <c r="U523" s="161">
        <v>9.2999999999999992E-3</v>
      </c>
      <c r="V523" s="161">
        <f>U523*H523</f>
        <v>0.38350409999999996</v>
      </c>
      <c r="W523" s="161">
        <v>0</v>
      </c>
      <c r="X523" s="162">
        <f>W523*H523</f>
        <v>0</v>
      </c>
      <c r="AR523" s="163" t="s">
        <v>377</v>
      </c>
      <c r="AT523" s="163" t="s">
        <v>241</v>
      </c>
      <c r="AU523" s="163" t="s">
        <v>99</v>
      </c>
      <c r="AY523" s="17" t="s">
        <v>162</v>
      </c>
      <c r="BE523" s="94">
        <f>IF(O523="základní",K523,0)</f>
        <v>0</v>
      </c>
      <c r="BF523" s="94">
        <f>IF(O523="snížená",K523,0)</f>
        <v>0</v>
      </c>
      <c r="BG523" s="94">
        <f>IF(O523="zákl. přenesená",K523,0)</f>
        <v>0</v>
      </c>
      <c r="BH523" s="94">
        <f>IF(O523="sníž. přenesená",K523,0)</f>
        <v>0</v>
      </c>
      <c r="BI523" s="94">
        <f>IF(O523="nulová",K523,0)</f>
        <v>0</v>
      </c>
      <c r="BJ523" s="17" t="s">
        <v>88</v>
      </c>
      <c r="BK523" s="94">
        <f>ROUND(P523*H523,2)</f>
        <v>0</v>
      </c>
      <c r="BL523" s="17" t="s">
        <v>282</v>
      </c>
      <c r="BM523" s="163" t="s">
        <v>869</v>
      </c>
    </row>
    <row r="524" spans="2:65" s="1" customFormat="1" ht="11.25">
      <c r="B524" s="36"/>
      <c r="D524" s="164" t="s">
        <v>172</v>
      </c>
      <c r="F524" s="165" t="s">
        <v>868</v>
      </c>
      <c r="I524" s="127"/>
      <c r="J524" s="127"/>
      <c r="M524" s="36"/>
      <c r="N524" s="166"/>
      <c r="X524" s="60"/>
      <c r="AT524" s="17" t="s">
        <v>172</v>
      </c>
      <c r="AU524" s="17" t="s">
        <v>99</v>
      </c>
    </row>
    <row r="525" spans="2:65" s="1" customFormat="1" ht="24.2" customHeight="1">
      <c r="B525" s="36"/>
      <c r="C525" s="153" t="s">
        <v>870</v>
      </c>
      <c r="D525" s="153" t="s">
        <v>165</v>
      </c>
      <c r="E525" s="154" t="s">
        <v>871</v>
      </c>
      <c r="F525" s="155" t="s">
        <v>872</v>
      </c>
      <c r="G525" s="156" t="s">
        <v>179</v>
      </c>
      <c r="H525" s="157">
        <v>71.192999999999998</v>
      </c>
      <c r="I525" s="158"/>
      <c r="J525" s="158"/>
      <c r="K525" s="159">
        <f>ROUND(P525*H525,2)</f>
        <v>0</v>
      </c>
      <c r="L525" s="155" t="s">
        <v>169</v>
      </c>
      <c r="M525" s="36"/>
      <c r="N525" s="160" t="s">
        <v>1</v>
      </c>
      <c r="O525" s="125" t="s">
        <v>47</v>
      </c>
      <c r="P525" s="35">
        <f>I525+J525</f>
        <v>0</v>
      </c>
      <c r="Q525" s="35">
        <f>ROUND(I525*H525,2)</f>
        <v>0</v>
      </c>
      <c r="R525" s="35">
        <f>ROUND(J525*H525,2)</f>
        <v>0</v>
      </c>
      <c r="T525" s="161">
        <f>S525*H525</f>
        <v>0</v>
      </c>
      <c r="U525" s="161">
        <v>1.0000000000000001E-5</v>
      </c>
      <c r="V525" s="161">
        <f>U525*H525</f>
        <v>7.1193000000000005E-4</v>
      </c>
      <c r="W525" s="161">
        <v>0</v>
      </c>
      <c r="X525" s="162">
        <f>W525*H525</f>
        <v>0</v>
      </c>
      <c r="AR525" s="163" t="s">
        <v>282</v>
      </c>
      <c r="AT525" s="163" t="s">
        <v>165</v>
      </c>
      <c r="AU525" s="163" t="s">
        <v>99</v>
      </c>
      <c r="AY525" s="17" t="s">
        <v>162</v>
      </c>
      <c r="BE525" s="94">
        <f>IF(O525="základní",K525,0)</f>
        <v>0</v>
      </c>
      <c r="BF525" s="94">
        <f>IF(O525="snížená",K525,0)</f>
        <v>0</v>
      </c>
      <c r="BG525" s="94">
        <f>IF(O525="zákl. přenesená",K525,0)</f>
        <v>0</v>
      </c>
      <c r="BH525" s="94">
        <f>IF(O525="sníž. přenesená",K525,0)</f>
        <v>0</v>
      </c>
      <c r="BI525" s="94">
        <f>IF(O525="nulová",K525,0)</f>
        <v>0</v>
      </c>
      <c r="BJ525" s="17" t="s">
        <v>88</v>
      </c>
      <c r="BK525" s="94">
        <f>ROUND(P525*H525,2)</f>
        <v>0</v>
      </c>
      <c r="BL525" s="17" t="s">
        <v>282</v>
      </c>
      <c r="BM525" s="163" t="s">
        <v>873</v>
      </c>
    </row>
    <row r="526" spans="2:65" s="1" customFormat="1" ht="29.25">
      <c r="B526" s="36"/>
      <c r="D526" s="164" t="s">
        <v>172</v>
      </c>
      <c r="F526" s="165" t="s">
        <v>874</v>
      </c>
      <c r="I526" s="127"/>
      <c r="J526" s="127"/>
      <c r="M526" s="36"/>
      <c r="N526" s="166"/>
      <c r="X526" s="60"/>
      <c r="AT526" s="17" t="s">
        <v>172</v>
      </c>
      <c r="AU526" s="17" t="s">
        <v>99</v>
      </c>
    </row>
    <row r="527" spans="2:65" s="12" customFormat="1" ht="11.25">
      <c r="B527" s="167"/>
      <c r="D527" s="164" t="s">
        <v>174</v>
      </c>
      <c r="E527" s="168" t="s">
        <v>1</v>
      </c>
      <c r="F527" s="169" t="s">
        <v>196</v>
      </c>
      <c r="H527" s="168" t="s">
        <v>1</v>
      </c>
      <c r="I527" s="170"/>
      <c r="J527" s="170"/>
      <c r="M527" s="167"/>
      <c r="N527" s="171"/>
      <c r="X527" s="172"/>
      <c r="AT527" s="168" t="s">
        <v>174</v>
      </c>
      <c r="AU527" s="168" t="s">
        <v>99</v>
      </c>
      <c r="AV527" s="12" t="s">
        <v>88</v>
      </c>
      <c r="AW527" s="12" t="s">
        <v>5</v>
      </c>
      <c r="AX527" s="12" t="s">
        <v>84</v>
      </c>
      <c r="AY527" s="168" t="s">
        <v>162</v>
      </c>
    </row>
    <row r="528" spans="2:65" s="13" customFormat="1" ht="11.25">
      <c r="B528" s="173"/>
      <c r="D528" s="164" t="s">
        <v>174</v>
      </c>
      <c r="E528" s="174" t="s">
        <v>1</v>
      </c>
      <c r="F528" s="175" t="s">
        <v>875</v>
      </c>
      <c r="H528" s="176">
        <v>27.375</v>
      </c>
      <c r="I528" s="177"/>
      <c r="J528" s="177"/>
      <c r="M528" s="173"/>
      <c r="N528" s="178"/>
      <c r="X528" s="179"/>
      <c r="AT528" s="174" t="s">
        <v>174</v>
      </c>
      <c r="AU528" s="174" t="s">
        <v>99</v>
      </c>
      <c r="AV528" s="13" t="s">
        <v>99</v>
      </c>
      <c r="AW528" s="13" t="s">
        <v>5</v>
      </c>
      <c r="AX528" s="13" t="s">
        <v>84</v>
      </c>
      <c r="AY528" s="174" t="s">
        <v>162</v>
      </c>
    </row>
    <row r="529" spans="2:65" s="12" customFormat="1" ht="11.25">
      <c r="B529" s="167"/>
      <c r="D529" s="164" t="s">
        <v>174</v>
      </c>
      <c r="E529" s="168" t="s">
        <v>1</v>
      </c>
      <c r="F529" s="169" t="s">
        <v>832</v>
      </c>
      <c r="H529" s="168" t="s">
        <v>1</v>
      </c>
      <c r="I529" s="170"/>
      <c r="J529" s="170"/>
      <c r="M529" s="167"/>
      <c r="N529" s="171"/>
      <c r="X529" s="172"/>
      <c r="AT529" s="168" t="s">
        <v>174</v>
      </c>
      <c r="AU529" s="168" t="s">
        <v>99</v>
      </c>
      <c r="AV529" s="12" t="s">
        <v>88</v>
      </c>
      <c r="AW529" s="12" t="s">
        <v>5</v>
      </c>
      <c r="AX529" s="12" t="s">
        <v>84</v>
      </c>
      <c r="AY529" s="168" t="s">
        <v>162</v>
      </c>
    </row>
    <row r="530" spans="2:65" s="13" customFormat="1" ht="11.25">
      <c r="B530" s="173"/>
      <c r="D530" s="164" t="s">
        <v>174</v>
      </c>
      <c r="E530" s="174" t="s">
        <v>1</v>
      </c>
      <c r="F530" s="175" t="s">
        <v>876</v>
      </c>
      <c r="H530" s="176">
        <v>43.817999999999998</v>
      </c>
      <c r="I530" s="177"/>
      <c r="J530" s="177"/>
      <c r="M530" s="173"/>
      <c r="N530" s="178"/>
      <c r="X530" s="179"/>
      <c r="AT530" s="174" t="s">
        <v>174</v>
      </c>
      <c r="AU530" s="174" t="s">
        <v>99</v>
      </c>
      <c r="AV530" s="13" t="s">
        <v>99</v>
      </c>
      <c r="AW530" s="13" t="s">
        <v>5</v>
      </c>
      <c r="AX530" s="13" t="s">
        <v>84</v>
      </c>
      <c r="AY530" s="174" t="s">
        <v>162</v>
      </c>
    </row>
    <row r="531" spans="2:65" s="14" customFormat="1" ht="11.25">
      <c r="B531" s="180"/>
      <c r="D531" s="164" t="s">
        <v>174</v>
      </c>
      <c r="E531" s="181" t="s">
        <v>1</v>
      </c>
      <c r="F531" s="182" t="s">
        <v>191</v>
      </c>
      <c r="H531" s="183">
        <v>71.192999999999998</v>
      </c>
      <c r="I531" s="184"/>
      <c r="J531" s="184"/>
      <c r="M531" s="180"/>
      <c r="N531" s="185"/>
      <c r="X531" s="186"/>
      <c r="AT531" s="181" t="s">
        <v>174</v>
      </c>
      <c r="AU531" s="181" t="s">
        <v>99</v>
      </c>
      <c r="AV531" s="14" t="s">
        <v>170</v>
      </c>
      <c r="AW531" s="14" t="s">
        <v>5</v>
      </c>
      <c r="AX531" s="14" t="s">
        <v>88</v>
      </c>
      <c r="AY531" s="181" t="s">
        <v>162</v>
      </c>
    </row>
    <row r="532" spans="2:65" s="1" customFormat="1" ht="24.2" customHeight="1">
      <c r="B532" s="36"/>
      <c r="C532" s="153" t="s">
        <v>877</v>
      </c>
      <c r="D532" s="153" t="s">
        <v>165</v>
      </c>
      <c r="E532" s="154" t="s">
        <v>878</v>
      </c>
      <c r="F532" s="155" t="s">
        <v>879</v>
      </c>
      <c r="G532" s="156" t="s">
        <v>168</v>
      </c>
      <c r="H532" s="157">
        <v>41.237000000000002</v>
      </c>
      <c r="I532" s="158"/>
      <c r="J532" s="158"/>
      <c r="K532" s="159">
        <f>ROUND(P532*H532,2)</f>
        <v>0</v>
      </c>
      <c r="L532" s="155" t="s">
        <v>169</v>
      </c>
      <c r="M532" s="36"/>
      <c r="N532" s="160" t="s">
        <v>1</v>
      </c>
      <c r="O532" s="125" t="s">
        <v>47</v>
      </c>
      <c r="P532" s="35">
        <f>I532+J532</f>
        <v>0</v>
      </c>
      <c r="Q532" s="35">
        <f>ROUND(I532*H532,2)</f>
        <v>0</v>
      </c>
      <c r="R532" s="35">
        <f>ROUND(J532*H532,2)</f>
        <v>0</v>
      </c>
      <c r="T532" s="161">
        <f>S532*H532</f>
        <v>0</v>
      </c>
      <c r="U532" s="161">
        <v>1E-4</v>
      </c>
      <c r="V532" s="161">
        <f>U532*H532</f>
        <v>4.1237000000000001E-3</v>
      </c>
      <c r="W532" s="161">
        <v>0</v>
      </c>
      <c r="X532" s="162">
        <f>W532*H532</f>
        <v>0</v>
      </c>
      <c r="AR532" s="163" t="s">
        <v>282</v>
      </c>
      <c r="AT532" s="163" t="s">
        <v>165</v>
      </c>
      <c r="AU532" s="163" t="s">
        <v>99</v>
      </c>
      <c r="AY532" s="17" t="s">
        <v>162</v>
      </c>
      <c r="BE532" s="94">
        <f>IF(O532="základní",K532,0)</f>
        <v>0</v>
      </c>
      <c r="BF532" s="94">
        <f>IF(O532="snížená",K532,0)</f>
        <v>0</v>
      </c>
      <c r="BG532" s="94">
        <f>IF(O532="zákl. přenesená",K532,0)</f>
        <v>0</v>
      </c>
      <c r="BH532" s="94">
        <f>IF(O532="sníž. přenesená",K532,0)</f>
        <v>0</v>
      </c>
      <c r="BI532" s="94">
        <f>IF(O532="nulová",K532,0)</f>
        <v>0</v>
      </c>
      <c r="BJ532" s="17" t="s">
        <v>88</v>
      </c>
      <c r="BK532" s="94">
        <f>ROUND(P532*H532,2)</f>
        <v>0</v>
      </c>
      <c r="BL532" s="17" t="s">
        <v>282</v>
      </c>
      <c r="BM532" s="163" t="s">
        <v>880</v>
      </c>
    </row>
    <row r="533" spans="2:65" s="1" customFormat="1" ht="19.5">
      <c r="B533" s="36"/>
      <c r="D533" s="164" t="s">
        <v>172</v>
      </c>
      <c r="F533" s="165" t="s">
        <v>881</v>
      </c>
      <c r="I533" s="127"/>
      <c r="J533" s="127"/>
      <c r="M533" s="36"/>
      <c r="N533" s="166"/>
      <c r="X533" s="60"/>
      <c r="AT533" s="17" t="s">
        <v>172</v>
      </c>
      <c r="AU533" s="17" t="s">
        <v>99</v>
      </c>
    </row>
    <row r="534" spans="2:65" s="1" customFormat="1" ht="24">
      <c r="B534" s="36"/>
      <c r="C534" s="153" t="s">
        <v>882</v>
      </c>
      <c r="D534" s="153" t="s">
        <v>165</v>
      </c>
      <c r="E534" s="154" t="s">
        <v>883</v>
      </c>
      <c r="F534" s="155" t="s">
        <v>884</v>
      </c>
      <c r="G534" s="156" t="s">
        <v>168</v>
      </c>
      <c r="H534" s="157">
        <v>41.237000000000002</v>
      </c>
      <c r="I534" s="158"/>
      <c r="J534" s="158"/>
      <c r="K534" s="159">
        <f>ROUND(P534*H534,2)</f>
        <v>0</v>
      </c>
      <c r="L534" s="155" t="s">
        <v>169</v>
      </c>
      <c r="M534" s="36"/>
      <c r="N534" s="160" t="s">
        <v>1</v>
      </c>
      <c r="O534" s="125" t="s">
        <v>47</v>
      </c>
      <c r="P534" s="35">
        <f>I534+J534</f>
        <v>0</v>
      </c>
      <c r="Q534" s="35">
        <f>ROUND(I534*H534,2)</f>
        <v>0</v>
      </c>
      <c r="R534" s="35">
        <f>ROUND(J534*H534,2)</f>
        <v>0</v>
      </c>
      <c r="T534" s="161">
        <f>S534*H534</f>
        <v>0</v>
      </c>
      <c r="U534" s="161">
        <v>6.9999999999999999E-4</v>
      </c>
      <c r="V534" s="161">
        <f>U534*H534</f>
        <v>2.88659E-2</v>
      </c>
      <c r="W534" s="161">
        <v>0</v>
      </c>
      <c r="X534" s="162">
        <f>W534*H534</f>
        <v>0</v>
      </c>
      <c r="AR534" s="163" t="s">
        <v>282</v>
      </c>
      <c r="AT534" s="163" t="s">
        <v>165</v>
      </c>
      <c r="AU534" s="163" t="s">
        <v>99</v>
      </c>
      <c r="AY534" s="17" t="s">
        <v>162</v>
      </c>
      <c r="BE534" s="94">
        <f>IF(O534="základní",K534,0)</f>
        <v>0</v>
      </c>
      <c r="BF534" s="94">
        <f>IF(O534="snížená",K534,0)</f>
        <v>0</v>
      </c>
      <c r="BG534" s="94">
        <f>IF(O534="zákl. přenesená",K534,0)</f>
        <v>0</v>
      </c>
      <c r="BH534" s="94">
        <f>IF(O534="sníž. přenesená",K534,0)</f>
        <v>0</v>
      </c>
      <c r="BI534" s="94">
        <f>IF(O534="nulová",K534,0)</f>
        <v>0</v>
      </c>
      <c r="BJ534" s="17" t="s">
        <v>88</v>
      </c>
      <c r="BK534" s="94">
        <f>ROUND(P534*H534,2)</f>
        <v>0</v>
      </c>
      <c r="BL534" s="17" t="s">
        <v>282</v>
      </c>
      <c r="BM534" s="163" t="s">
        <v>885</v>
      </c>
    </row>
    <row r="535" spans="2:65" s="1" customFormat="1" ht="19.5">
      <c r="B535" s="36"/>
      <c r="D535" s="164" t="s">
        <v>172</v>
      </c>
      <c r="F535" s="165" t="s">
        <v>886</v>
      </c>
      <c r="I535" s="127"/>
      <c r="J535" s="127"/>
      <c r="M535" s="36"/>
      <c r="N535" s="166"/>
      <c r="X535" s="60"/>
      <c r="AT535" s="17" t="s">
        <v>172</v>
      </c>
      <c r="AU535" s="17" t="s">
        <v>99</v>
      </c>
    </row>
    <row r="536" spans="2:65" s="13" customFormat="1" ht="11.25">
      <c r="B536" s="173"/>
      <c r="D536" s="164" t="s">
        <v>174</v>
      </c>
      <c r="E536" s="174" t="s">
        <v>1</v>
      </c>
      <c r="F536" s="175" t="s">
        <v>190</v>
      </c>
      <c r="H536" s="176">
        <v>41.237000000000002</v>
      </c>
      <c r="I536" s="177"/>
      <c r="J536" s="177"/>
      <c r="M536" s="173"/>
      <c r="N536" s="178"/>
      <c r="X536" s="179"/>
      <c r="AT536" s="174" t="s">
        <v>174</v>
      </c>
      <c r="AU536" s="174" t="s">
        <v>99</v>
      </c>
      <c r="AV536" s="13" t="s">
        <v>99</v>
      </c>
      <c r="AW536" s="13" t="s">
        <v>5</v>
      </c>
      <c r="AX536" s="13" t="s">
        <v>88</v>
      </c>
      <c r="AY536" s="174" t="s">
        <v>162</v>
      </c>
    </row>
    <row r="537" spans="2:65" s="1" customFormat="1" ht="24">
      <c r="B537" s="36"/>
      <c r="C537" s="153" t="s">
        <v>887</v>
      </c>
      <c r="D537" s="153" t="s">
        <v>165</v>
      </c>
      <c r="E537" s="154" t="s">
        <v>888</v>
      </c>
      <c r="F537" s="155" t="s">
        <v>889</v>
      </c>
      <c r="G537" s="156" t="s">
        <v>168</v>
      </c>
      <c r="H537" s="157">
        <v>40.277000000000001</v>
      </c>
      <c r="I537" s="158"/>
      <c r="J537" s="158"/>
      <c r="K537" s="159">
        <f>ROUND(P537*H537,2)</f>
        <v>0</v>
      </c>
      <c r="L537" s="155" t="s">
        <v>169</v>
      </c>
      <c r="M537" s="36"/>
      <c r="N537" s="160" t="s">
        <v>1</v>
      </c>
      <c r="O537" s="125" t="s">
        <v>47</v>
      </c>
      <c r="P537" s="35">
        <f>I537+J537</f>
        <v>0</v>
      </c>
      <c r="Q537" s="35">
        <f>ROUND(I537*H537,2)</f>
        <v>0</v>
      </c>
      <c r="R537" s="35">
        <f>ROUND(J537*H537,2)</f>
        <v>0</v>
      </c>
      <c r="T537" s="161">
        <f>S537*H537</f>
        <v>0</v>
      </c>
      <c r="U537" s="161">
        <v>0</v>
      </c>
      <c r="V537" s="161">
        <f>U537*H537</f>
        <v>0</v>
      </c>
      <c r="W537" s="161">
        <v>1.12E-2</v>
      </c>
      <c r="X537" s="162">
        <f>W537*H537</f>
        <v>0.45110240000000001</v>
      </c>
      <c r="AR537" s="163" t="s">
        <v>282</v>
      </c>
      <c r="AT537" s="163" t="s">
        <v>165</v>
      </c>
      <c r="AU537" s="163" t="s">
        <v>99</v>
      </c>
      <c r="AY537" s="17" t="s">
        <v>162</v>
      </c>
      <c r="BE537" s="94">
        <f>IF(O537="základní",K537,0)</f>
        <v>0</v>
      </c>
      <c r="BF537" s="94">
        <f>IF(O537="snížená",K537,0)</f>
        <v>0</v>
      </c>
      <c r="BG537" s="94">
        <f>IF(O537="zákl. přenesená",K537,0)</f>
        <v>0</v>
      </c>
      <c r="BH537" s="94">
        <f>IF(O537="sníž. přenesená",K537,0)</f>
        <v>0</v>
      </c>
      <c r="BI537" s="94">
        <f>IF(O537="nulová",K537,0)</f>
        <v>0</v>
      </c>
      <c r="BJ537" s="17" t="s">
        <v>88</v>
      </c>
      <c r="BK537" s="94">
        <f>ROUND(P537*H537,2)</f>
        <v>0</v>
      </c>
      <c r="BL537" s="17" t="s">
        <v>282</v>
      </c>
      <c r="BM537" s="163" t="s">
        <v>890</v>
      </c>
    </row>
    <row r="538" spans="2:65" s="1" customFormat="1" ht="19.5">
      <c r="B538" s="36"/>
      <c r="D538" s="164" t="s">
        <v>172</v>
      </c>
      <c r="F538" s="165" t="s">
        <v>891</v>
      </c>
      <c r="I538" s="127"/>
      <c r="J538" s="127"/>
      <c r="M538" s="36"/>
      <c r="N538" s="166"/>
      <c r="X538" s="60"/>
      <c r="AT538" s="17" t="s">
        <v>172</v>
      </c>
      <c r="AU538" s="17" t="s">
        <v>99</v>
      </c>
    </row>
    <row r="539" spans="2:65" s="12" customFormat="1" ht="11.25">
      <c r="B539" s="167"/>
      <c r="D539" s="164" t="s">
        <v>174</v>
      </c>
      <c r="E539" s="168" t="s">
        <v>1</v>
      </c>
      <c r="F539" s="169" t="s">
        <v>287</v>
      </c>
      <c r="H539" s="168" t="s">
        <v>1</v>
      </c>
      <c r="I539" s="170"/>
      <c r="J539" s="170"/>
      <c r="M539" s="167"/>
      <c r="N539" s="171"/>
      <c r="X539" s="172"/>
      <c r="AT539" s="168" t="s">
        <v>174</v>
      </c>
      <c r="AU539" s="168" t="s">
        <v>99</v>
      </c>
      <c r="AV539" s="12" t="s">
        <v>88</v>
      </c>
      <c r="AW539" s="12" t="s">
        <v>5</v>
      </c>
      <c r="AX539" s="12" t="s">
        <v>84</v>
      </c>
      <c r="AY539" s="168" t="s">
        <v>162</v>
      </c>
    </row>
    <row r="540" spans="2:65" s="13" customFormat="1" ht="11.25">
      <c r="B540" s="173"/>
      <c r="D540" s="164" t="s">
        <v>174</v>
      </c>
      <c r="E540" s="174" t="s">
        <v>1</v>
      </c>
      <c r="F540" s="175" t="s">
        <v>892</v>
      </c>
      <c r="H540" s="176">
        <v>2.0569999999999999</v>
      </c>
      <c r="I540" s="177"/>
      <c r="J540" s="177"/>
      <c r="M540" s="173"/>
      <c r="N540" s="178"/>
      <c r="X540" s="179"/>
      <c r="AT540" s="174" t="s">
        <v>174</v>
      </c>
      <c r="AU540" s="174" t="s">
        <v>99</v>
      </c>
      <c r="AV540" s="13" t="s">
        <v>99</v>
      </c>
      <c r="AW540" s="13" t="s">
        <v>5</v>
      </c>
      <c r="AX540" s="13" t="s">
        <v>84</v>
      </c>
      <c r="AY540" s="174" t="s">
        <v>162</v>
      </c>
    </row>
    <row r="541" spans="2:65" s="12" customFormat="1" ht="11.25">
      <c r="B541" s="167"/>
      <c r="D541" s="164" t="s">
        <v>174</v>
      </c>
      <c r="E541" s="168" t="s">
        <v>1</v>
      </c>
      <c r="F541" s="169" t="s">
        <v>289</v>
      </c>
      <c r="H541" s="168" t="s">
        <v>1</v>
      </c>
      <c r="I541" s="170"/>
      <c r="J541" s="170"/>
      <c r="M541" s="167"/>
      <c r="N541" s="171"/>
      <c r="X541" s="172"/>
      <c r="AT541" s="168" t="s">
        <v>174</v>
      </c>
      <c r="AU541" s="168" t="s">
        <v>99</v>
      </c>
      <c r="AV541" s="12" t="s">
        <v>88</v>
      </c>
      <c r="AW541" s="12" t="s">
        <v>5</v>
      </c>
      <c r="AX541" s="12" t="s">
        <v>84</v>
      </c>
      <c r="AY541" s="168" t="s">
        <v>162</v>
      </c>
    </row>
    <row r="542" spans="2:65" s="13" customFormat="1" ht="11.25">
      <c r="B542" s="173"/>
      <c r="D542" s="164" t="s">
        <v>174</v>
      </c>
      <c r="E542" s="174" t="s">
        <v>1</v>
      </c>
      <c r="F542" s="175" t="s">
        <v>893</v>
      </c>
      <c r="H542" s="176">
        <v>4.1859999999999999</v>
      </c>
      <c r="I542" s="177"/>
      <c r="J542" s="177"/>
      <c r="M542" s="173"/>
      <c r="N542" s="178"/>
      <c r="X542" s="179"/>
      <c r="AT542" s="174" t="s">
        <v>174</v>
      </c>
      <c r="AU542" s="174" t="s">
        <v>99</v>
      </c>
      <c r="AV542" s="13" t="s">
        <v>99</v>
      </c>
      <c r="AW542" s="13" t="s">
        <v>5</v>
      </c>
      <c r="AX542" s="13" t="s">
        <v>84</v>
      </c>
      <c r="AY542" s="174" t="s">
        <v>162</v>
      </c>
    </row>
    <row r="543" spans="2:65" s="12" customFormat="1" ht="11.25">
      <c r="B543" s="167"/>
      <c r="D543" s="164" t="s">
        <v>174</v>
      </c>
      <c r="E543" s="168" t="s">
        <v>1</v>
      </c>
      <c r="F543" s="169" t="s">
        <v>291</v>
      </c>
      <c r="H543" s="168" t="s">
        <v>1</v>
      </c>
      <c r="I543" s="170"/>
      <c r="J543" s="170"/>
      <c r="M543" s="167"/>
      <c r="N543" s="171"/>
      <c r="X543" s="172"/>
      <c r="AT543" s="168" t="s">
        <v>174</v>
      </c>
      <c r="AU543" s="168" t="s">
        <v>99</v>
      </c>
      <c r="AV543" s="12" t="s">
        <v>88</v>
      </c>
      <c r="AW543" s="12" t="s">
        <v>5</v>
      </c>
      <c r="AX543" s="12" t="s">
        <v>84</v>
      </c>
      <c r="AY543" s="168" t="s">
        <v>162</v>
      </c>
    </row>
    <row r="544" spans="2:65" s="13" customFormat="1" ht="11.25">
      <c r="B544" s="173"/>
      <c r="D544" s="164" t="s">
        <v>174</v>
      </c>
      <c r="E544" s="174" t="s">
        <v>1</v>
      </c>
      <c r="F544" s="175" t="s">
        <v>894</v>
      </c>
      <c r="H544" s="176">
        <v>3.8439999999999999</v>
      </c>
      <c r="I544" s="177"/>
      <c r="J544" s="177"/>
      <c r="M544" s="173"/>
      <c r="N544" s="178"/>
      <c r="X544" s="179"/>
      <c r="AT544" s="174" t="s">
        <v>174</v>
      </c>
      <c r="AU544" s="174" t="s">
        <v>99</v>
      </c>
      <c r="AV544" s="13" t="s">
        <v>99</v>
      </c>
      <c r="AW544" s="13" t="s">
        <v>5</v>
      </c>
      <c r="AX544" s="13" t="s">
        <v>84</v>
      </c>
      <c r="AY544" s="174" t="s">
        <v>162</v>
      </c>
    </row>
    <row r="545" spans="2:65" s="12" customFormat="1" ht="11.25">
      <c r="B545" s="167"/>
      <c r="D545" s="164" t="s">
        <v>174</v>
      </c>
      <c r="E545" s="168" t="s">
        <v>1</v>
      </c>
      <c r="F545" s="169" t="s">
        <v>257</v>
      </c>
      <c r="H545" s="168" t="s">
        <v>1</v>
      </c>
      <c r="I545" s="170"/>
      <c r="J545" s="170"/>
      <c r="M545" s="167"/>
      <c r="N545" s="171"/>
      <c r="X545" s="172"/>
      <c r="AT545" s="168" t="s">
        <v>174</v>
      </c>
      <c r="AU545" s="168" t="s">
        <v>99</v>
      </c>
      <c r="AV545" s="12" t="s">
        <v>88</v>
      </c>
      <c r="AW545" s="12" t="s">
        <v>5</v>
      </c>
      <c r="AX545" s="12" t="s">
        <v>84</v>
      </c>
      <c r="AY545" s="168" t="s">
        <v>162</v>
      </c>
    </row>
    <row r="546" spans="2:65" s="13" customFormat="1" ht="11.25">
      <c r="B546" s="173"/>
      <c r="D546" s="164" t="s">
        <v>174</v>
      </c>
      <c r="E546" s="174" t="s">
        <v>1</v>
      </c>
      <c r="F546" s="175" t="s">
        <v>895</v>
      </c>
      <c r="H546" s="176">
        <v>8.19</v>
      </c>
      <c r="I546" s="177"/>
      <c r="J546" s="177"/>
      <c r="M546" s="173"/>
      <c r="N546" s="178"/>
      <c r="X546" s="179"/>
      <c r="AT546" s="174" t="s">
        <v>174</v>
      </c>
      <c r="AU546" s="174" t="s">
        <v>99</v>
      </c>
      <c r="AV546" s="13" t="s">
        <v>99</v>
      </c>
      <c r="AW546" s="13" t="s">
        <v>5</v>
      </c>
      <c r="AX546" s="13" t="s">
        <v>84</v>
      </c>
      <c r="AY546" s="174" t="s">
        <v>162</v>
      </c>
    </row>
    <row r="547" spans="2:65" s="12" customFormat="1" ht="11.25">
      <c r="B547" s="167"/>
      <c r="D547" s="164" t="s">
        <v>174</v>
      </c>
      <c r="E547" s="168" t="s">
        <v>1</v>
      </c>
      <c r="F547" s="169" t="s">
        <v>259</v>
      </c>
      <c r="H547" s="168" t="s">
        <v>1</v>
      </c>
      <c r="I547" s="170"/>
      <c r="J547" s="170"/>
      <c r="M547" s="167"/>
      <c r="N547" s="171"/>
      <c r="X547" s="172"/>
      <c r="AT547" s="168" t="s">
        <v>174</v>
      </c>
      <c r="AU547" s="168" t="s">
        <v>99</v>
      </c>
      <c r="AV547" s="12" t="s">
        <v>88</v>
      </c>
      <c r="AW547" s="12" t="s">
        <v>5</v>
      </c>
      <c r="AX547" s="12" t="s">
        <v>84</v>
      </c>
      <c r="AY547" s="168" t="s">
        <v>162</v>
      </c>
    </row>
    <row r="548" spans="2:65" s="13" customFormat="1" ht="11.25">
      <c r="B548" s="173"/>
      <c r="D548" s="164" t="s">
        <v>174</v>
      </c>
      <c r="E548" s="174" t="s">
        <v>1</v>
      </c>
      <c r="F548" s="175" t="s">
        <v>246</v>
      </c>
      <c r="H548" s="176">
        <v>11</v>
      </c>
      <c r="I548" s="177"/>
      <c r="J548" s="177"/>
      <c r="M548" s="173"/>
      <c r="N548" s="178"/>
      <c r="X548" s="179"/>
      <c r="AT548" s="174" t="s">
        <v>174</v>
      </c>
      <c r="AU548" s="174" t="s">
        <v>99</v>
      </c>
      <c r="AV548" s="13" t="s">
        <v>99</v>
      </c>
      <c r="AW548" s="13" t="s">
        <v>5</v>
      </c>
      <c r="AX548" s="13" t="s">
        <v>84</v>
      </c>
      <c r="AY548" s="174" t="s">
        <v>162</v>
      </c>
    </row>
    <row r="549" spans="2:65" s="12" customFormat="1" ht="11.25">
      <c r="B549" s="167"/>
      <c r="D549" s="164" t="s">
        <v>174</v>
      </c>
      <c r="E549" s="168" t="s">
        <v>1</v>
      </c>
      <c r="F549" s="169" t="s">
        <v>261</v>
      </c>
      <c r="H549" s="168" t="s">
        <v>1</v>
      </c>
      <c r="I549" s="170"/>
      <c r="J549" s="170"/>
      <c r="M549" s="167"/>
      <c r="N549" s="171"/>
      <c r="X549" s="172"/>
      <c r="AT549" s="168" t="s">
        <v>174</v>
      </c>
      <c r="AU549" s="168" t="s">
        <v>99</v>
      </c>
      <c r="AV549" s="12" t="s">
        <v>88</v>
      </c>
      <c r="AW549" s="12" t="s">
        <v>5</v>
      </c>
      <c r="AX549" s="12" t="s">
        <v>84</v>
      </c>
      <c r="AY549" s="168" t="s">
        <v>162</v>
      </c>
    </row>
    <row r="550" spans="2:65" s="13" customFormat="1" ht="11.25">
      <c r="B550" s="173"/>
      <c r="D550" s="164" t="s">
        <v>174</v>
      </c>
      <c r="E550" s="174" t="s">
        <v>1</v>
      </c>
      <c r="F550" s="175" t="s">
        <v>246</v>
      </c>
      <c r="H550" s="176">
        <v>11</v>
      </c>
      <c r="I550" s="177"/>
      <c r="J550" s="177"/>
      <c r="M550" s="173"/>
      <c r="N550" s="178"/>
      <c r="X550" s="179"/>
      <c r="AT550" s="174" t="s">
        <v>174</v>
      </c>
      <c r="AU550" s="174" t="s">
        <v>99</v>
      </c>
      <c r="AV550" s="13" t="s">
        <v>99</v>
      </c>
      <c r="AW550" s="13" t="s">
        <v>5</v>
      </c>
      <c r="AX550" s="13" t="s">
        <v>84</v>
      </c>
      <c r="AY550" s="174" t="s">
        <v>162</v>
      </c>
    </row>
    <row r="551" spans="2:65" s="14" customFormat="1" ht="11.25">
      <c r="B551" s="180"/>
      <c r="D551" s="164" t="s">
        <v>174</v>
      </c>
      <c r="E551" s="181" t="s">
        <v>1</v>
      </c>
      <c r="F551" s="182" t="s">
        <v>191</v>
      </c>
      <c r="H551" s="183">
        <v>40.277000000000001</v>
      </c>
      <c r="I551" s="184"/>
      <c r="J551" s="184"/>
      <c r="M551" s="180"/>
      <c r="N551" s="185"/>
      <c r="X551" s="186"/>
      <c r="AT551" s="181" t="s">
        <v>174</v>
      </c>
      <c r="AU551" s="181" t="s">
        <v>99</v>
      </c>
      <c r="AV551" s="14" t="s">
        <v>170</v>
      </c>
      <c r="AW551" s="14" t="s">
        <v>5</v>
      </c>
      <c r="AX551" s="14" t="s">
        <v>88</v>
      </c>
      <c r="AY551" s="181" t="s">
        <v>162</v>
      </c>
    </row>
    <row r="552" spans="2:65" s="1" customFormat="1" ht="24">
      <c r="B552" s="36"/>
      <c r="C552" s="153" t="s">
        <v>896</v>
      </c>
      <c r="D552" s="153" t="s">
        <v>165</v>
      </c>
      <c r="E552" s="154" t="s">
        <v>897</v>
      </c>
      <c r="F552" s="155" t="s">
        <v>898</v>
      </c>
      <c r="G552" s="156" t="s">
        <v>237</v>
      </c>
      <c r="H552" s="157">
        <v>5</v>
      </c>
      <c r="I552" s="158"/>
      <c r="J552" s="158"/>
      <c r="K552" s="159">
        <f>ROUND(P552*H552,2)</f>
        <v>0</v>
      </c>
      <c r="L552" s="155" t="s">
        <v>224</v>
      </c>
      <c r="M552" s="36"/>
      <c r="N552" s="160" t="s">
        <v>1</v>
      </c>
      <c r="O552" s="125" t="s">
        <v>47</v>
      </c>
      <c r="P552" s="35">
        <f>I552+J552</f>
        <v>0</v>
      </c>
      <c r="Q552" s="35">
        <f>ROUND(I552*H552,2)</f>
        <v>0</v>
      </c>
      <c r="R552" s="35">
        <f>ROUND(J552*H552,2)</f>
        <v>0</v>
      </c>
      <c r="T552" s="161">
        <f>S552*H552</f>
        <v>0</v>
      </c>
      <c r="U552" s="161">
        <v>3.0000000000000001E-5</v>
      </c>
      <c r="V552" s="161">
        <f>U552*H552</f>
        <v>1.5000000000000001E-4</v>
      </c>
      <c r="W552" s="161">
        <v>0</v>
      </c>
      <c r="X552" s="162">
        <f>W552*H552</f>
        <v>0</v>
      </c>
      <c r="AR552" s="163" t="s">
        <v>282</v>
      </c>
      <c r="AT552" s="163" t="s">
        <v>165</v>
      </c>
      <c r="AU552" s="163" t="s">
        <v>99</v>
      </c>
      <c r="AY552" s="17" t="s">
        <v>162</v>
      </c>
      <c r="BE552" s="94">
        <f>IF(O552="základní",K552,0)</f>
        <v>0</v>
      </c>
      <c r="BF552" s="94">
        <f>IF(O552="snížená",K552,0)</f>
        <v>0</v>
      </c>
      <c r="BG552" s="94">
        <f>IF(O552="zákl. přenesená",K552,0)</f>
        <v>0</v>
      </c>
      <c r="BH552" s="94">
        <f>IF(O552="sníž. přenesená",K552,0)</f>
        <v>0</v>
      </c>
      <c r="BI552" s="94">
        <f>IF(O552="nulová",K552,0)</f>
        <v>0</v>
      </c>
      <c r="BJ552" s="17" t="s">
        <v>88</v>
      </c>
      <c r="BK552" s="94">
        <f>ROUND(P552*H552,2)</f>
        <v>0</v>
      </c>
      <c r="BL552" s="17" t="s">
        <v>282</v>
      </c>
      <c r="BM552" s="163" t="s">
        <v>899</v>
      </c>
    </row>
    <row r="553" spans="2:65" s="1" customFormat="1" ht="19.5">
      <c r="B553" s="36"/>
      <c r="D553" s="164" t="s">
        <v>172</v>
      </c>
      <c r="F553" s="165" t="s">
        <v>900</v>
      </c>
      <c r="I553" s="127"/>
      <c r="J553" s="127"/>
      <c r="M553" s="36"/>
      <c r="N553" s="166"/>
      <c r="X553" s="60"/>
      <c r="AT553" s="17" t="s">
        <v>172</v>
      </c>
      <c r="AU553" s="17" t="s">
        <v>99</v>
      </c>
    </row>
    <row r="554" spans="2:65" s="1" customFormat="1" ht="24">
      <c r="B554" s="36"/>
      <c r="C554" s="187" t="s">
        <v>901</v>
      </c>
      <c r="D554" s="187" t="s">
        <v>241</v>
      </c>
      <c r="E554" s="188" t="s">
        <v>902</v>
      </c>
      <c r="F554" s="189" t="s">
        <v>903</v>
      </c>
      <c r="G554" s="190" t="s">
        <v>237</v>
      </c>
      <c r="H554" s="191">
        <v>5</v>
      </c>
      <c r="I554" s="192"/>
      <c r="J554" s="193"/>
      <c r="K554" s="194">
        <f>ROUND(P554*H554,2)</f>
        <v>0</v>
      </c>
      <c r="L554" s="189" t="s">
        <v>224</v>
      </c>
      <c r="M554" s="195"/>
      <c r="N554" s="196" t="s">
        <v>1</v>
      </c>
      <c r="O554" s="125" t="s">
        <v>47</v>
      </c>
      <c r="P554" s="35">
        <f>I554+J554</f>
        <v>0</v>
      </c>
      <c r="Q554" s="35">
        <f>ROUND(I554*H554,2)</f>
        <v>0</v>
      </c>
      <c r="R554" s="35">
        <f>ROUND(J554*H554,2)</f>
        <v>0</v>
      </c>
      <c r="T554" s="161">
        <f>S554*H554</f>
        <v>0</v>
      </c>
      <c r="U554" s="161">
        <v>1.4E-3</v>
      </c>
      <c r="V554" s="161">
        <f>U554*H554</f>
        <v>7.0000000000000001E-3</v>
      </c>
      <c r="W554" s="161">
        <v>0</v>
      </c>
      <c r="X554" s="162">
        <f>W554*H554</f>
        <v>0</v>
      </c>
      <c r="AR554" s="163" t="s">
        <v>377</v>
      </c>
      <c r="AT554" s="163" t="s">
        <v>241</v>
      </c>
      <c r="AU554" s="163" t="s">
        <v>99</v>
      </c>
      <c r="AY554" s="17" t="s">
        <v>162</v>
      </c>
      <c r="BE554" s="94">
        <f>IF(O554="základní",K554,0)</f>
        <v>0</v>
      </c>
      <c r="BF554" s="94">
        <f>IF(O554="snížená",K554,0)</f>
        <v>0</v>
      </c>
      <c r="BG554" s="94">
        <f>IF(O554="zákl. přenesená",K554,0)</f>
        <v>0</v>
      </c>
      <c r="BH554" s="94">
        <f>IF(O554="sníž. přenesená",K554,0)</f>
        <v>0</v>
      </c>
      <c r="BI554" s="94">
        <f>IF(O554="nulová",K554,0)</f>
        <v>0</v>
      </c>
      <c r="BJ554" s="17" t="s">
        <v>88</v>
      </c>
      <c r="BK554" s="94">
        <f>ROUND(P554*H554,2)</f>
        <v>0</v>
      </c>
      <c r="BL554" s="17" t="s">
        <v>282</v>
      </c>
      <c r="BM554" s="163" t="s">
        <v>904</v>
      </c>
    </row>
    <row r="555" spans="2:65" s="1" customFormat="1" ht="11.25">
      <c r="B555" s="36"/>
      <c r="D555" s="164" t="s">
        <v>172</v>
      </c>
      <c r="F555" s="165" t="s">
        <v>903</v>
      </c>
      <c r="I555" s="127"/>
      <c r="J555" s="127"/>
      <c r="M555" s="36"/>
      <c r="N555" s="166"/>
      <c r="X555" s="60"/>
      <c r="AT555" s="17" t="s">
        <v>172</v>
      </c>
      <c r="AU555" s="17" t="s">
        <v>99</v>
      </c>
    </row>
    <row r="556" spans="2:65" s="1" customFormat="1" ht="24.2" customHeight="1">
      <c r="B556" s="36"/>
      <c r="C556" s="153" t="s">
        <v>905</v>
      </c>
      <c r="D556" s="153" t="s">
        <v>165</v>
      </c>
      <c r="E556" s="154" t="s">
        <v>906</v>
      </c>
      <c r="F556" s="155" t="s">
        <v>907</v>
      </c>
      <c r="G556" s="156" t="s">
        <v>298</v>
      </c>
      <c r="H556" s="157">
        <v>2.2010000000000001</v>
      </c>
      <c r="I556" s="158"/>
      <c r="J556" s="158"/>
      <c r="K556" s="159">
        <f>ROUND(P556*H556,2)</f>
        <v>0</v>
      </c>
      <c r="L556" s="155" t="s">
        <v>207</v>
      </c>
      <c r="M556" s="36"/>
      <c r="N556" s="160" t="s">
        <v>1</v>
      </c>
      <c r="O556" s="125" t="s">
        <v>47</v>
      </c>
      <c r="P556" s="35">
        <f>I556+J556</f>
        <v>0</v>
      </c>
      <c r="Q556" s="35">
        <f>ROUND(I556*H556,2)</f>
        <v>0</v>
      </c>
      <c r="R556" s="35">
        <f>ROUND(J556*H556,2)</f>
        <v>0</v>
      </c>
      <c r="T556" s="161">
        <f>S556*H556</f>
        <v>0</v>
      </c>
      <c r="U556" s="161">
        <v>0</v>
      </c>
      <c r="V556" s="161">
        <f>U556*H556</f>
        <v>0</v>
      </c>
      <c r="W556" s="161">
        <v>0</v>
      </c>
      <c r="X556" s="162">
        <f>W556*H556</f>
        <v>0</v>
      </c>
      <c r="AR556" s="163" t="s">
        <v>282</v>
      </c>
      <c r="AT556" s="163" t="s">
        <v>165</v>
      </c>
      <c r="AU556" s="163" t="s">
        <v>99</v>
      </c>
      <c r="AY556" s="17" t="s">
        <v>162</v>
      </c>
      <c r="BE556" s="94">
        <f>IF(O556="základní",K556,0)</f>
        <v>0</v>
      </c>
      <c r="BF556" s="94">
        <f>IF(O556="snížená",K556,0)</f>
        <v>0</v>
      </c>
      <c r="BG556" s="94">
        <f>IF(O556="zákl. přenesená",K556,0)</f>
        <v>0</v>
      </c>
      <c r="BH556" s="94">
        <f>IF(O556="sníž. přenesená",K556,0)</f>
        <v>0</v>
      </c>
      <c r="BI556" s="94">
        <f>IF(O556="nulová",K556,0)</f>
        <v>0</v>
      </c>
      <c r="BJ556" s="17" t="s">
        <v>88</v>
      </c>
      <c r="BK556" s="94">
        <f>ROUND(P556*H556,2)</f>
        <v>0</v>
      </c>
      <c r="BL556" s="17" t="s">
        <v>282</v>
      </c>
      <c r="BM556" s="163" t="s">
        <v>908</v>
      </c>
    </row>
    <row r="557" spans="2:65" s="1" customFormat="1" ht="39">
      <c r="B557" s="36"/>
      <c r="D557" s="164" t="s">
        <v>172</v>
      </c>
      <c r="F557" s="165" t="s">
        <v>909</v>
      </c>
      <c r="I557" s="127"/>
      <c r="J557" s="127"/>
      <c r="M557" s="36"/>
      <c r="N557" s="166"/>
      <c r="X557" s="60"/>
      <c r="AT557" s="17" t="s">
        <v>172</v>
      </c>
      <c r="AU557" s="17" t="s">
        <v>99</v>
      </c>
    </row>
    <row r="558" spans="2:65" s="1" customFormat="1" ht="24.2" customHeight="1">
      <c r="B558" s="36"/>
      <c r="C558" s="153" t="s">
        <v>910</v>
      </c>
      <c r="D558" s="153" t="s">
        <v>165</v>
      </c>
      <c r="E558" s="154" t="s">
        <v>911</v>
      </c>
      <c r="F558" s="155" t="s">
        <v>912</v>
      </c>
      <c r="G558" s="156" t="s">
        <v>298</v>
      </c>
      <c r="H558" s="157">
        <v>2.2010000000000001</v>
      </c>
      <c r="I558" s="158"/>
      <c r="J558" s="158"/>
      <c r="K558" s="159">
        <f>ROUND(P558*H558,2)</f>
        <v>0</v>
      </c>
      <c r="L558" s="155" t="s">
        <v>224</v>
      </c>
      <c r="M558" s="36"/>
      <c r="N558" s="160" t="s">
        <v>1</v>
      </c>
      <c r="O558" s="125" t="s">
        <v>47</v>
      </c>
      <c r="P558" s="35">
        <f>I558+J558</f>
        <v>0</v>
      </c>
      <c r="Q558" s="35">
        <f>ROUND(I558*H558,2)</f>
        <v>0</v>
      </c>
      <c r="R558" s="35">
        <f>ROUND(J558*H558,2)</f>
        <v>0</v>
      </c>
      <c r="T558" s="161">
        <f>S558*H558</f>
        <v>0</v>
      </c>
      <c r="U558" s="161">
        <v>0</v>
      </c>
      <c r="V558" s="161">
        <f>U558*H558</f>
        <v>0</v>
      </c>
      <c r="W558" s="161">
        <v>0</v>
      </c>
      <c r="X558" s="162">
        <f>W558*H558</f>
        <v>0</v>
      </c>
      <c r="AR558" s="163" t="s">
        <v>282</v>
      </c>
      <c r="AT558" s="163" t="s">
        <v>165</v>
      </c>
      <c r="AU558" s="163" t="s">
        <v>99</v>
      </c>
      <c r="AY558" s="17" t="s">
        <v>162</v>
      </c>
      <c r="BE558" s="94">
        <f>IF(O558="základní",K558,0)</f>
        <v>0</v>
      </c>
      <c r="BF558" s="94">
        <f>IF(O558="snížená",K558,0)</f>
        <v>0</v>
      </c>
      <c r="BG558" s="94">
        <f>IF(O558="zákl. přenesená",K558,0)</f>
        <v>0</v>
      </c>
      <c r="BH558" s="94">
        <f>IF(O558="sníž. přenesená",K558,0)</f>
        <v>0</v>
      </c>
      <c r="BI558" s="94">
        <f>IF(O558="nulová",K558,0)</f>
        <v>0</v>
      </c>
      <c r="BJ558" s="17" t="s">
        <v>88</v>
      </c>
      <c r="BK558" s="94">
        <f>ROUND(P558*H558,2)</f>
        <v>0</v>
      </c>
      <c r="BL558" s="17" t="s">
        <v>282</v>
      </c>
      <c r="BM558" s="163" t="s">
        <v>913</v>
      </c>
    </row>
    <row r="559" spans="2:65" s="1" customFormat="1" ht="39">
      <c r="B559" s="36"/>
      <c r="D559" s="164" t="s">
        <v>172</v>
      </c>
      <c r="F559" s="165" t="s">
        <v>914</v>
      </c>
      <c r="I559" s="127"/>
      <c r="J559" s="127"/>
      <c r="M559" s="36"/>
      <c r="N559" s="166"/>
      <c r="X559" s="60"/>
      <c r="AT559" s="17" t="s">
        <v>172</v>
      </c>
      <c r="AU559" s="17" t="s">
        <v>99</v>
      </c>
    </row>
    <row r="560" spans="2:65" s="11" customFormat="1" ht="22.9" customHeight="1">
      <c r="B560" s="140"/>
      <c r="D560" s="141" t="s">
        <v>83</v>
      </c>
      <c r="E560" s="151" t="s">
        <v>915</v>
      </c>
      <c r="F560" s="151" t="s">
        <v>916</v>
      </c>
      <c r="I560" s="143"/>
      <c r="J560" s="143"/>
      <c r="K560" s="152">
        <f>BK560</f>
        <v>0</v>
      </c>
      <c r="M560" s="140"/>
      <c r="N560" s="145"/>
      <c r="Q560" s="146">
        <f>SUM(Q561:Q582)</f>
        <v>0</v>
      </c>
      <c r="R560" s="146">
        <f>SUM(R561:R582)</f>
        <v>0</v>
      </c>
      <c r="T560" s="147">
        <f>SUM(T561:T582)</f>
        <v>0</v>
      </c>
      <c r="V560" s="147">
        <f>SUM(V561:V582)</f>
        <v>0.10733999999999999</v>
      </c>
      <c r="X560" s="148">
        <f>SUM(X561:X582)</f>
        <v>0</v>
      </c>
      <c r="AR560" s="141" t="s">
        <v>99</v>
      </c>
      <c r="AT560" s="149" t="s">
        <v>83</v>
      </c>
      <c r="AU560" s="149" t="s">
        <v>88</v>
      </c>
      <c r="AY560" s="141" t="s">
        <v>162</v>
      </c>
      <c r="BK560" s="150">
        <f>SUM(BK561:BK582)</f>
        <v>0</v>
      </c>
    </row>
    <row r="561" spans="2:65" s="1" customFormat="1" ht="24.2" customHeight="1">
      <c r="B561" s="36"/>
      <c r="C561" s="153" t="s">
        <v>917</v>
      </c>
      <c r="D561" s="153" t="s">
        <v>165</v>
      </c>
      <c r="E561" s="154" t="s">
        <v>918</v>
      </c>
      <c r="F561" s="155" t="s">
        <v>919</v>
      </c>
      <c r="G561" s="156" t="s">
        <v>237</v>
      </c>
      <c r="H561" s="157">
        <v>6</v>
      </c>
      <c r="I561" s="158"/>
      <c r="J561" s="158"/>
      <c r="K561" s="159">
        <f>ROUND(P561*H561,2)</f>
        <v>0</v>
      </c>
      <c r="L561" s="155" t="s">
        <v>169</v>
      </c>
      <c r="M561" s="36"/>
      <c r="N561" s="160" t="s">
        <v>1</v>
      </c>
      <c r="O561" s="125" t="s">
        <v>47</v>
      </c>
      <c r="P561" s="35">
        <f>I561+J561</f>
        <v>0</v>
      </c>
      <c r="Q561" s="35">
        <f>ROUND(I561*H561,2)</f>
        <v>0</v>
      </c>
      <c r="R561" s="35">
        <f>ROUND(J561*H561,2)</f>
        <v>0</v>
      </c>
      <c r="T561" s="161">
        <f>S561*H561</f>
        <v>0</v>
      </c>
      <c r="U561" s="161">
        <v>0</v>
      </c>
      <c r="V561" s="161">
        <f>U561*H561</f>
        <v>0</v>
      </c>
      <c r="W561" s="161">
        <v>0</v>
      </c>
      <c r="X561" s="162">
        <f>W561*H561</f>
        <v>0</v>
      </c>
      <c r="AR561" s="163" t="s">
        <v>282</v>
      </c>
      <c r="AT561" s="163" t="s">
        <v>165</v>
      </c>
      <c r="AU561" s="163" t="s">
        <v>99</v>
      </c>
      <c r="AY561" s="17" t="s">
        <v>162</v>
      </c>
      <c r="BE561" s="94">
        <f>IF(O561="základní",K561,0)</f>
        <v>0</v>
      </c>
      <c r="BF561" s="94">
        <f>IF(O561="snížená",K561,0)</f>
        <v>0</v>
      </c>
      <c r="BG561" s="94">
        <f>IF(O561="zákl. přenesená",K561,0)</f>
        <v>0</v>
      </c>
      <c r="BH561" s="94">
        <f>IF(O561="sníž. přenesená",K561,0)</f>
        <v>0</v>
      </c>
      <c r="BI561" s="94">
        <f>IF(O561="nulová",K561,0)</f>
        <v>0</v>
      </c>
      <c r="BJ561" s="17" t="s">
        <v>88</v>
      </c>
      <c r="BK561" s="94">
        <f>ROUND(P561*H561,2)</f>
        <v>0</v>
      </c>
      <c r="BL561" s="17" t="s">
        <v>282</v>
      </c>
      <c r="BM561" s="163" t="s">
        <v>920</v>
      </c>
    </row>
    <row r="562" spans="2:65" s="1" customFormat="1" ht="29.25">
      <c r="B562" s="36"/>
      <c r="D562" s="164" t="s">
        <v>172</v>
      </c>
      <c r="F562" s="165" t="s">
        <v>921</v>
      </c>
      <c r="I562" s="127"/>
      <c r="J562" s="127"/>
      <c r="M562" s="36"/>
      <c r="N562" s="166"/>
      <c r="X562" s="60"/>
      <c r="AT562" s="17" t="s">
        <v>172</v>
      </c>
      <c r="AU562" s="17" t="s">
        <v>99</v>
      </c>
    </row>
    <row r="563" spans="2:65" s="1" customFormat="1" ht="24.2" customHeight="1">
      <c r="B563" s="36"/>
      <c r="C563" s="187" t="s">
        <v>922</v>
      </c>
      <c r="D563" s="187" t="s">
        <v>241</v>
      </c>
      <c r="E563" s="188" t="s">
        <v>923</v>
      </c>
      <c r="F563" s="189" t="s">
        <v>924</v>
      </c>
      <c r="G563" s="190" t="s">
        <v>237</v>
      </c>
      <c r="H563" s="191">
        <v>6</v>
      </c>
      <c r="I563" s="192"/>
      <c r="J563" s="193"/>
      <c r="K563" s="194">
        <f>ROUND(P563*H563,2)</f>
        <v>0</v>
      </c>
      <c r="L563" s="189" t="s">
        <v>224</v>
      </c>
      <c r="M563" s="195"/>
      <c r="N563" s="196" t="s">
        <v>1</v>
      </c>
      <c r="O563" s="125" t="s">
        <v>47</v>
      </c>
      <c r="P563" s="35">
        <f>I563+J563</f>
        <v>0</v>
      </c>
      <c r="Q563" s="35">
        <f>ROUND(I563*H563,2)</f>
        <v>0</v>
      </c>
      <c r="R563" s="35">
        <f>ROUND(J563*H563,2)</f>
        <v>0</v>
      </c>
      <c r="T563" s="161">
        <f>S563*H563</f>
        <v>0</v>
      </c>
      <c r="U563" s="161">
        <v>1.6E-2</v>
      </c>
      <c r="V563" s="161">
        <f>U563*H563</f>
        <v>9.6000000000000002E-2</v>
      </c>
      <c r="W563" s="161">
        <v>0</v>
      </c>
      <c r="X563" s="162">
        <f>W563*H563</f>
        <v>0</v>
      </c>
      <c r="AR563" s="163" t="s">
        <v>377</v>
      </c>
      <c r="AT563" s="163" t="s">
        <v>241</v>
      </c>
      <c r="AU563" s="163" t="s">
        <v>99</v>
      </c>
      <c r="AY563" s="17" t="s">
        <v>162</v>
      </c>
      <c r="BE563" s="94">
        <f>IF(O563="základní",K563,0)</f>
        <v>0</v>
      </c>
      <c r="BF563" s="94">
        <f>IF(O563="snížená",K563,0)</f>
        <v>0</v>
      </c>
      <c r="BG563" s="94">
        <f>IF(O563="zákl. přenesená",K563,0)</f>
        <v>0</v>
      </c>
      <c r="BH563" s="94">
        <f>IF(O563="sníž. přenesená",K563,0)</f>
        <v>0</v>
      </c>
      <c r="BI563" s="94">
        <f>IF(O563="nulová",K563,0)</f>
        <v>0</v>
      </c>
      <c r="BJ563" s="17" t="s">
        <v>88</v>
      </c>
      <c r="BK563" s="94">
        <f>ROUND(P563*H563,2)</f>
        <v>0</v>
      </c>
      <c r="BL563" s="17" t="s">
        <v>282</v>
      </c>
      <c r="BM563" s="163" t="s">
        <v>925</v>
      </c>
    </row>
    <row r="564" spans="2:65" s="1" customFormat="1" ht="19.5">
      <c r="B564" s="36"/>
      <c r="D564" s="164" t="s">
        <v>172</v>
      </c>
      <c r="F564" s="165" t="s">
        <v>924</v>
      </c>
      <c r="I564" s="127"/>
      <c r="J564" s="127"/>
      <c r="M564" s="36"/>
      <c r="N564" s="166"/>
      <c r="X564" s="60"/>
      <c r="AT564" s="17" t="s">
        <v>172</v>
      </c>
      <c r="AU564" s="17" t="s">
        <v>99</v>
      </c>
    </row>
    <row r="565" spans="2:65" s="1" customFormat="1" ht="24.2" customHeight="1">
      <c r="B565" s="36"/>
      <c r="C565" s="153" t="s">
        <v>926</v>
      </c>
      <c r="D565" s="153" t="s">
        <v>165</v>
      </c>
      <c r="E565" s="154" t="s">
        <v>927</v>
      </c>
      <c r="F565" s="155" t="s">
        <v>928</v>
      </c>
      <c r="G565" s="156" t="s">
        <v>237</v>
      </c>
      <c r="H565" s="157">
        <v>6</v>
      </c>
      <c r="I565" s="158"/>
      <c r="J565" s="158"/>
      <c r="K565" s="159">
        <f>ROUND(P565*H565,2)</f>
        <v>0</v>
      </c>
      <c r="L565" s="155" t="s">
        <v>169</v>
      </c>
      <c r="M565" s="36"/>
      <c r="N565" s="160" t="s">
        <v>1</v>
      </c>
      <c r="O565" s="125" t="s">
        <v>47</v>
      </c>
      <c r="P565" s="35">
        <f>I565+J565</f>
        <v>0</v>
      </c>
      <c r="Q565" s="35">
        <f>ROUND(I565*H565,2)</f>
        <v>0</v>
      </c>
      <c r="R565" s="35">
        <f>ROUND(J565*H565,2)</f>
        <v>0</v>
      </c>
      <c r="T565" s="161">
        <f>S565*H565</f>
        <v>0</v>
      </c>
      <c r="U565" s="161">
        <v>0</v>
      </c>
      <c r="V565" s="161">
        <f>U565*H565</f>
        <v>0</v>
      </c>
      <c r="W565" s="161">
        <v>0</v>
      </c>
      <c r="X565" s="162">
        <f>W565*H565</f>
        <v>0</v>
      </c>
      <c r="AR565" s="163" t="s">
        <v>282</v>
      </c>
      <c r="AT565" s="163" t="s">
        <v>165</v>
      </c>
      <c r="AU565" s="163" t="s">
        <v>99</v>
      </c>
      <c r="AY565" s="17" t="s">
        <v>162</v>
      </c>
      <c r="BE565" s="94">
        <f>IF(O565="základní",K565,0)</f>
        <v>0</v>
      </c>
      <c r="BF565" s="94">
        <f>IF(O565="snížená",K565,0)</f>
        <v>0</v>
      </c>
      <c r="BG565" s="94">
        <f>IF(O565="zákl. přenesená",K565,0)</f>
        <v>0</v>
      </c>
      <c r="BH565" s="94">
        <f>IF(O565="sníž. přenesená",K565,0)</f>
        <v>0</v>
      </c>
      <c r="BI565" s="94">
        <f>IF(O565="nulová",K565,0)</f>
        <v>0</v>
      </c>
      <c r="BJ565" s="17" t="s">
        <v>88</v>
      </c>
      <c r="BK565" s="94">
        <f>ROUND(P565*H565,2)</f>
        <v>0</v>
      </c>
      <c r="BL565" s="17" t="s">
        <v>282</v>
      </c>
      <c r="BM565" s="163" t="s">
        <v>929</v>
      </c>
    </row>
    <row r="566" spans="2:65" s="1" customFormat="1" ht="11.25">
      <c r="B566" s="36"/>
      <c r="D566" s="164" t="s">
        <v>172</v>
      </c>
      <c r="F566" s="165" t="s">
        <v>930</v>
      </c>
      <c r="I566" s="127"/>
      <c r="J566" s="127"/>
      <c r="M566" s="36"/>
      <c r="N566" s="166"/>
      <c r="X566" s="60"/>
      <c r="AT566" s="17" t="s">
        <v>172</v>
      </c>
      <c r="AU566" s="17" t="s">
        <v>99</v>
      </c>
    </row>
    <row r="567" spans="2:65" s="1" customFormat="1" ht="24">
      <c r="B567" s="36"/>
      <c r="C567" s="187" t="s">
        <v>931</v>
      </c>
      <c r="D567" s="187" t="s">
        <v>241</v>
      </c>
      <c r="E567" s="188" t="s">
        <v>932</v>
      </c>
      <c r="F567" s="189" t="s">
        <v>933</v>
      </c>
      <c r="G567" s="190" t="s">
        <v>237</v>
      </c>
      <c r="H567" s="191">
        <v>6</v>
      </c>
      <c r="I567" s="192"/>
      <c r="J567" s="193"/>
      <c r="K567" s="194">
        <f>ROUND(P567*H567,2)</f>
        <v>0</v>
      </c>
      <c r="L567" s="189" t="s">
        <v>224</v>
      </c>
      <c r="M567" s="195"/>
      <c r="N567" s="196" t="s">
        <v>1</v>
      </c>
      <c r="O567" s="125" t="s">
        <v>47</v>
      </c>
      <c r="P567" s="35">
        <f>I567+J567</f>
        <v>0</v>
      </c>
      <c r="Q567" s="35">
        <f>ROUND(I567*H567,2)</f>
        <v>0</v>
      </c>
      <c r="R567" s="35">
        <f>ROUND(J567*H567,2)</f>
        <v>0</v>
      </c>
      <c r="T567" s="161">
        <f>S567*H567</f>
        <v>0</v>
      </c>
      <c r="U567" s="161">
        <v>1.4999999999999999E-4</v>
      </c>
      <c r="V567" s="161">
        <f>U567*H567</f>
        <v>8.9999999999999998E-4</v>
      </c>
      <c r="W567" s="161">
        <v>0</v>
      </c>
      <c r="X567" s="162">
        <f>W567*H567</f>
        <v>0</v>
      </c>
      <c r="AR567" s="163" t="s">
        <v>377</v>
      </c>
      <c r="AT567" s="163" t="s">
        <v>241</v>
      </c>
      <c r="AU567" s="163" t="s">
        <v>99</v>
      </c>
      <c r="AY567" s="17" t="s">
        <v>162</v>
      </c>
      <c r="BE567" s="94">
        <f>IF(O567="základní",K567,0)</f>
        <v>0</v>
      </c>
      <c r="BF567" s="94">
        <f>IF(O567="snížená",K567,0)</f>
        <v>0</v>
      </c>
      <c r="BG567" s="94">
        <f>IF(O567="zákl. přenesená",K567,0)</f>
        <v>0</v>
      </c>
      <c r="BH567" s="94">
        <f>IF(O567="sníž. přenesená",K567,0)</f>
        <v>0</v>
      </c>
      <c r="BI567" s="94">
        <f>IF(O567="nulová",K567,0)</f>
        <v>0</v>
      </c>
      <c r="BJ567" s="17" t="s">
        <v>88</v>
      </c>
      <c r="BK567" s="94">
        <f>ROUND(P567*H567,2)</f>
        <v>0</v>
      </c>
      <c r="BL567" s="17" t="s">
        <v>282</v>
      </c>
      <c r="BM567" s="163" t="s">
        <v>934</v>
      </c>
    </row>
    <row r="568" spans="2:65" s="1" customFormat="1" ht="11.25">
      <c r="B568" s="36"/>
      <c r="D568" s="164" t="s">
        <v>172</v>
      </c>
      <c r="F568" s="165" t="s">
        <v>933</v>
      </c>
      <c r="I568" s="127"/>
      <c r="J568" s="127"/>
      <c r="M568" s="36"/>
      <c r="N568" s="166"/>
      <c r="X568" s="60"/>
      <c r="AT568" s="17" t="s">
        <v>172</v>
      </c>
      <c r="AU568" s="17" t="s">
        <v>99</v>
      </c>
    </row>
    <row r="569" spans="2:65" s="1" customFormat="1" ht="24.2" customHeight="1">
      <c r="B569" s="36"/>
      <c r="C569" s="187" t="s">
        <v>935</v>
      </c>
      <c r="D569" s="187" t="s">
        <v>241</v>
      </c>
      <c r="E569" s="188" t="s">
        <v>936</v>
      </c>
      <c r="F569" s="189" t="s">
        <v>937</v>
      </c>
      <c r="G569" s="190" t="s">
        <v>237</v>
      </c>
      <c r="H569" s="191">
        <v>6</v>
      </c>
      <c r="I569" s="192"/>
      <c r="J569" s="193"/>
      <c r="K569" s="194">
        <f>ROUND(P569*H569,2)</f>
        <v>0</v>
      </c>
      <c r="L569" s="189" t="s">
        <v>224</v>
      </c>
      <c r="M569" s="195"/>
      <c r="N569" s="196" t="s">
        <v>1</v>
      </c>
      <c r="O569" s="125" t="s">
        <v>47</v>
      </c>
      <c r="P569" s="35">
        <f>I569+J569</f>
        <v>0</v>
      </c>
      <c r="Q569" s="35">
        <f>ROUND(I569*H569,2)</f>
        <v>0</v>
      </c>
      <c r="R569" s="35">
        <f>ROUND(J569*H569,2)</f>
        <v>0</v>
      </c>
      <c r="T569" s="161">
        <f>S569*H569</f>
        <v>0</v>
      </c>
      <c r="U569" s="161">
        <v>1.1999999999999999E-3</v>
      </c>
      <c r="V569" s="161">
        <f>U569*H569</f>
        <v>7.1999999999999998E-3</v>
      </c>
      <c r="W569" s="161">
        <v>0</v>
      </c>
      <c r="X569" s="162">
        <f>W569*H569</f>
        <v>0</v>
      </c>
      <c r="AR569" s="163" t="s">
        <v>377</v>
      </c>
      <c r="AT569" s="163" t="s">
        <v>241</v>
      </c>
      <c r="AU569" s="163" t="s">
        <v>99</v>
      </c>
      <c r="AY569" s="17" t="s">
        <v>162</v>
      </c>
      <c r="BE569" s="94">
        <f>IF(O569="základní",K569,0)</f>
        <v>0</v>
      </c>
      <c r="BF569" s="94">
        <f>IF(O569="snížená",K569,0)</f>
        <v>0</v>
      </c>
      <c r="BG569" s="94">
        <f>IF(O569="zákl. přenesená",K569,0)</f>
        <v>0</v>
      </c>
      <c r="BH569" s="94">
        <f>IF(O569="sníž. přenesená",K569,0)</f>
        <v>0</v>
      </c>
      <c r="BI569" s="94">
        <f>IF(O569="nulová",K569,0)</f>
        <v>0</v>
      </c>
      <c r="BJ569" s="17" t="s">
        <v>88</v>
      </c>
      <c r="BK569" s="94">
        <f>ROUND(P569*H569,2)</f>
        <v>0</v>
      </c>
      <c r="BL569" s="17" t="s">
        <v>282</v>
      </c>
      <c r="BM569" s="163" t="s">
        <v>938</v>
      </c>
    </row>
    <row r="570" spans="2:65" s="1" customFormat="1" ht="19.5">
      <c r="B570" s="36"/>
      <c r="D570" s="164" t="s">
        <v>172</v>
      </c>
      <c r="F570" s="165" t="s">
        <v>937</v>
      </c>
      <c r="I570" s="127"/>
      <c r="J570" s="127"/>
      <c r="M570" s="36"/>
      <c r="N570" s="166"/>
      <c r="X570" s="60"/>
      <c r="AT570" s="17" t="s">
        <v>172</v>
      </c>
      <c r="AU570" s="17" t="s">
        <v>99</v>
      </c>
    </row>
    <row r="571" spans="2:65" s="1" customFormat="1" ht="24.2" customHeight="1">
      <c r="B571" s="36"/>
      <c r="C571" s="153" t="s">
        <v>939</v>
      </c>
      <c r="D571" s="153" t="s">
        <v>165</v>
      </c>
      <c r="E571" s="154" t="s">
        <v>940</v>
      </c>
      <c r="F571" s="155" t="s">
        <v>941</v>
      </c>
      <c r="G571" s="156" t="s">
        <v>237</v>
      </c>
      <c r="H571" s="157">
        <v>3</v>
      </c>
      <c r="I571" s="158"/>
      <c r="J571" s="158"/>
      <c r="K571" s="159">
        <f>ROUND(P571*H571,2)</f>
        <v>0</v>
      </c>
      <c r="L571" s="155" t="s">
        <v>224</v>
      </c>
      <c r="M571" s="36"/>
      <c r="N571" s="160" t="s">
        <v>1</v>
      </c>
      <c r="O571" s="125" t="s">
        <v>47</v>
      </c>
      <c r="P571" s="35">
        <f>I571+J571</f>
        <v>0</v>
      </c>
      <c r="Q571" s="35">
        <f>ROUND(I571*H571,2)</f>
        <v>0</v>
      </c>
      <c r="R571" s="35">
        <f>ROUND(J571*H571,2)</f>
        <v>0</v>
      </c>
      <c r="T571" s="161">
        <f>S571*H571</f>
        <v>0</v>
      </c>
      <c r="U571" s="161">
        <v>0</v>
      </c>
      <c r="V571" s="161">
        <f>U571*H571</f>
        <v>0</v>
      </c>
      <c r="W571" s="161">
        <v>0</v>
      </c>
      <c r="X571" s="162">
        <f>W571*H571</f>
        <v>0</v>
      </c>
      <c r="AR571" s="163" t="s">
        <v>282</v>
      </c>
      <c r="AT571" s="163" t="s">
        <v>165</v>
      </c>
      <c r="AU571" s="163" t="s">
        <v>99</v>
      </c>
      <c r="AY571" s="17" t="s">
        <v>162</v>
      </c>
      <c r="BE571" s="94">
        <f>IF(O571="základní",K571,0)</f>
        <v>0</v>
      </c>
      <c r="BF571" s="94">
        <f>IF(O571="snížená",K571,0)</f>
        <v>0</v>
      </c>
      <c r="BG571" s="94">
        <f>IF(O571="zákl. přenesená",K571,0)</f>
        <v>0</v>
      </c>
      <c r="BH571" s="94">
        <f>IF(O571="sníž. přenesená",K571,0)</f>
        <v>0</v>
      </c>
      <c r="BI571" s="94">
        <f>IF(O571="nulová",K571,0)</f>
        <v>0</v>
      </c>
      <c r="BJ571" s="17" t="s">
        <v>88</v>
      </c>
      <c r="BK571" s="94">
        <f>ROUND(P571*H571,2)</f>
        <v>0</v>
      </c>
      <c r="BL571" s="17" t="s">
        <v>282</v>
      </c>
      <c r="BM571" s="163" t="s">
        <v>942</v>
      </c>
    </row>
    <row r="572" spans="2:65" s="1" customFormat="1" ht="19.5">
      <c r="B572" s="36"/>
      <c r="D572" s="164" t="s">
        <v>172</v>
      </c>
      <c r="F572" s="165" t="s">
        <v>943</v>
      </c>
      <c r="I572" s="127"/>
      <c r="J572" s="127"/>
      <c r="M572" s="36"/>
      <c r="N572" s="166"/>
      <c r="X572" s="60"/>
      <c r="AT572" s="17" t="s">
        <v>172</v>
      </c>
      <c r="AU572" s="17" t="s">
        <v>99</v>
      </c>
    </row>
    <row r="573" spans="2:65" s="1" customFormat="1" ht="24.2" customHeight="1">
      <c r="B573" s="36"/>
      <c r="C573" s="187" t="s">
        <v>944</v>
      </c>
      <c r="D573" s="187" t="s">
        <v>241</v>
      </c>
      <c r="E573" s="188" t="s">
        <v>945</v>
      </c>
      <c r="F573" s="189" t="s">
        <v>946</v>
      </c>
      <c r="G573" s="190" t="s">
        <v>237</v>
      </c>
      <c r="H573" s="191">
        <v>3</v>
      </c>
      <c r="I573" s="192"/>
      <c r="J573" s="193"/>
      <c r="K573" s="194">
        <f>ROUND(P573*H573,2)</f>
        <v>0</v>
      </c>
      <c r="L573" s="189" t="s">
        <v>169</v>
      </c>
      <c r="M573" s="195"/>
      <c r="N573" s="196" t="s">
        <v>1</v>
      </c>
      <c r="O573" s="125" t="s">
        <v>47</v>
      </c>
      <c r="P573" s="35">
        <f>I573+J573</f>
        <v>0</v>
      </c>
      <c r="Q573" s="35">
        <f>ROUND(I573*H573,2)</f>
        <v>0</v>
      </c>
      <c r="R573" s="35">
        <f>ROUND(J573*H573,2)</f>
        <v>0</v>
      </c>
      <c r="T573" s="161">
        <f>S573*H573</f>
        <v>0</v>
      </c>
      <c r="U573" s="161">
        <v>1.08E-3</v>
      </c>
      <c r="V573" s="161">
        <f>U573*H573</f>
        <v>3.2399999999999998E-3</v>
      </c>
      <c r="W573" s="161">
        <v>0</v>
      </c>
      <c r="X573" s="162">
        <f>W573*H573</f>
        <v>0</v>
      </c>
      <c r="AR573" s="163" t="s">
        <v>377</v>
      </c>
      <c r="AT573" s="163" t="s">
        <v>241</v>
      </c>
      <c r="AU573" s="163" t="s">
        <v>99</v>
      </c>
      <c r="AY573" s="17" t="s">
        <v>162</v>
      </c>
      <c r="BE573" s="94">
        <f>IF(O573="základní",K573,0)</f>
        <v>0</v>
      </c>
      <c r="BF573" s="94">
        <f>IF(O573="snížená",K573,0)</f>
        <v>0</v>
      </c>
      <c r="BG573" s="94">
        <f>IF(O573="zákl. přenesená",K573,0)</f>
        <v>0</v>
      </c>
      <c r="BH573" s="94">
        <f>IF(O573="sníž. přenesená",K573,0)</f>
        <v>0</v>
      </c>
      <c r="BI573" s="94">
        <f>IF(O573="nulová",K573,0)</f>
        <v>0</v>
      </c>
      <c r="BJ573" s="17" t="s">
        <v>88</v>
      </c>
      <c r="BK573" s="94">
        <f>ROUND(P573*H573,2)</f>
        <v>0</v>
      </c>
      <c r="BL573" s="17" t="s">
        <v>282</v>
      </c>
      <c r="BM573" s="163" t="s">
        <v>947</v>
      </c>
    </row>
    <row r="574" spans="2:65" s="1" customFormat="1" ht="11.25">
      <c r="B574" s="36"/>
      <c r="D574" s="164" t="s">
        <v>172</v>
      </c>
      <c r="F574" s="165" t="s">
        <v>946</v>
      </c>
      <c r="I574" s="127"/>
      <c r="J574" s="127"/>
      <c r="M574" s="36"/>
      <c r="N574" s="166"/>
      <c r="X574" s="60"/>
      <c r="AT574" s="17" t="s">
        <v>172</v>
      </c>
      <c r="AU574" s="17" t="s">
        <v>99</v>
      </c>
    </row>
    <row r="575" spans="2:65" s="1" customFormat="1" ht="24.2" customHeight="1">
      <c r="B575" s="36"/>
      <c r="C575" s="153" t="s">
        <v>948</v>
      </c>
      <c r="D575" s="153" t="s">
        <v>165</v>
      </c>
      <c r="E575" s="154" t="s">
        <v>949</v>
      </c>
      <c r="F575" s="155" t="s">
        <v>950</v>
      </c>
      <c r="G575" s="156" t="s">
        <v>298</v>
      </c>
      <c r="H575" s="157">
        <v>0.107</v>
      </c>
      <c r="I575" s="158"/>
      <c r="J575" s="158"/>
      <c r="K575" s="159">
        <f>ROUND(P575*H575,2)</f>
        <v>0</v>
      </c>
      <c r="L575" s="155" t="s">
        <v>169</v>
      </c>
      <c r="M575" s="36"/>
      <c r="N575" s="160" t="s">
        <v>1</v>
      </c>
      <c r="O575" s="125" t="s">
        <v>47</v>
      </c>
      <c r="P575" s="35">
        <f>I575+J575</f>
        <v>0</v>
      </c>
      <c r="Q575" s="35">
        <f>ROUND(I575*H575,2)</f>
        <v>0</v>
      </c>
      <c r="R575" s="35">
        <f>ROUND(J575*H575,2)</f>
        <v>0</v>
      </c>
      <c r="T575" s="161">
        <f>S575*H575</f>
        <v>0</v>
      </c>
      <c r="U575" s="161">
        <v>0</v>
      </c>
      <c r="V575" s="161">
        <f>U575*H575</f>
        <v>0</v>
      </c>
      <c r="W575" s="161">
        <v>0</v>
      </c>
      <c r="X575" s="162">
        <f>W575*H575</f>
        <v>0</v>
      </c>
      <c r="AR575" s="163" t="s">
        <v>282</v>
      </c>
      <c r="AT575" s="163" t="s">
        <v>165</v>
      </c>
      <c r="AU575" s="163" t="s">
        <v>99</v>
      </c>
      <c r="AY575" s="17" t="s">
        <v>162</v>
      </c>
      <c r="BE575" s="94">
        <f>IF(O575="základní",K575,0)</f>
        <v>0</v>
      </c>
      <c r="BF575" s="94">
        <f>IF(O575="snížená",K575,0)</f>
        <v>0</v>
      </c>
      <c r="BG575" s="94">
        <f>IF(O575="zákl. přenesená",K575,0)</f>
        <v>0</v>
      </c>
      <c r="BH575" s="94">
        <f>IF(O575="sníž. přenesená",K575,0)</f>
        <v>0</v>
      </c>
      <c r="BI575" s="94">
        <f>IF(O575="nulová",K575,0)</f>
        <v>0</v>
      </c>
      <c r="BJ575" s="17" t="s">
        <v>88</v>
      </c>
      <c r="BK575" s="94">
        <f>ROUND(P575*H575,2)</f>
        <v>0</v>
      </c>
      <c r="BL575" s="17" t="s">
        <v>282</v>
      </c>
      <c r="BM575" s="163" t="s">
        <v>951</v>
      </c>
    </row>
    <row r="576" spans="2:65" s="1" customFormat="1" ht="29.25">
      <c r="B576" s="36"/>
      <c r="D576" s="164" t="s">
        <v>172</v>
      </c>
      <c r="F576" s="165" t="s">
        <v>952</v>
      </c>
      <c r="I576" s="127"/>
      <c r="J576" s="127"/>
      <c r="M576" s="36"/>
      <c r="N576" s="166"/>
      <c r="X576" s="60"/>
      <c r="AT576" s="17" t="s">
        <v>172</v>
      </c>
      <c r="AU576" s="17" t="s">
        <v>99</v>
      </c>
    </row>
    <row r="577" spans="2:65" s="1" customFormat="1" ht="24.2" customHeight="1">
      <c r="B577" s="36"/>
      <c r="C577" s="153" t="s">
        <v>953</v>
      </c>
      <c r="D577" s="153" t="s">
        <v>165</v>
      </c>
      <c r="E577" s="154" t="s">
        <v>954</v>
      </c>
      <c r="F577" s="155" t="s">
        <v>955</v>
      </c>
      <c r="G577" s="156" t="s">
        <v>298</v>
      </c>
      <c r="H577" s="157">
        <v>0.107</v>
      </c>
      <c r="I577" s="158"/>
      <c r="J577" s="158"/>
      <c r="K577" s="159">
        <f>ROUND(P577*H577,2)</f>
        <v>0</v>
      </c>
      <c r="L577" s="155" t="s">
        <v>207</v>
      </c>
      <c r="M577" s="36"/>
      <c r="N577" s="160" t="s">
        <v>1</v>
      </c>
      <c r="O577" s="125" t="s">
        <v>47</v>
      </c>
      <c r="P577" s="35">
        <f>I577+J577</f>
        <v>0</v>
      </c>
      <c r="Q577" s="35">
        <f>ROUND(I577*H577,2)</f>
        <v>0</v>
      </c>
      <c r="R577" s="35">
        <f>ROUND(J577*H577,2)</f>
        <v>0</v>
      </c>
      <c r="T577" s="161">
        <f>S577*H577</f>
        <v>0</v>
      </c>
      <c r="U577" s="161">
        <v>0</v>
      </c>
      <c r="V577" s="161">
        <f>U577*H577</f>
        <v>0</v>
      </c>
      <c r="W577" s="161">
        <v>0</v>
      </c>
      <c r="X577" s="162">
        <f>W577*H577</f>
        <v>0</v>
      </c>
      <c r="AR577" s="163" t="s">
        <v>282</v>
      </c>
      <c r="AT577" s="163" t="s">
        <v>165</v>
      </c>
      <c r="AU577" s="163" t="s">
        <v>99</v>
      </c>
      <c r="AY577" s="17" t="s">
        <v>162</v>
      </c>
      <c r="BE577" s="94">
        <f>IF(O577="základní",K577,0)</f>
        <v>0</v>
      </c>
      <c r="BF577" s="94">
        <f>IF(O577="snížená",K577,0)</f>
        <v>0</v>
      </c>
      <c r="BG577" s="94">
        <f>IF(O577="zákl. přenesená",K577,0)</f>
        <v>0</v>
      </c>
      <c r="BH577" s="94">
        <f>IF(O577="sníž. přenesená",K577,0)</f>
        <v>0</v>
      </c>
      <c r="BI577" s="94">
        <f>IF(O577="nulová",K577,0)</f>
        <v>0</v>
      </c>
      <c r="BJ577" s="17" t="s">
        <v>88</v>
      </c>
      <c r="BK577" s="94">
        <f>ROUND(P577*H577,2)</f>
        <v>0</v>
      </c>
      <c r="BL577" s="17" t="s">
        <v>282</v>
      </c>
      <c r="BM577" s="163" t="s">
        <v>956</v>
      </c>
    </row>
    <row r="578" spans="2:65" s="1" customFormat="1" ht="29.25">
      <c r="B578" s="36"/>
      <c r="D578" s="164" t="s">
        <v>172</v>
      </c>
      <c r="F578" s="165" t="s">
        <v>957</v>
      </c>
      <c r="I578" s="127"/>
      <c r="J578" s="127"/>
      <c r="M578" s="36"/>
      <c r="N578" s="166"/>
      <c r="X578" s="60"/>
      <c r="AT578" s="17" t="s">
        <v>172</v>
      </c>
      <c r="AU578" s="17" t="s">
        <v>99</v>
      </c>
    </row>
    <row r="579" spans="2:65" s="1" customFormat="1" ht="24.2" customHeight="1">
      <c r="B579" s="36"/>
      <c r="C579" s="153" t="s">
        <v>958</v>
      </c>
      <c r="D579" s="153" t="s">
        <v>165</v>
      </c>
      <c r="E579" s="154" t="s">
        <v>959</v>
      </c>
      <c r="F579" s="155" t="s">
        <v>960</v>
      </c>
      <c r="G579" s="156" t="s">
        <v>298</v>
      </c>
      <c r="H579" s="157">
        <v>0.107</v>
      </c>
      <c r="I579" s="158"/>
      <c r="J579" s="158"/>
      <c r="K579" s="159">
        <f>ROUND(P579*H579,2)</f>
        <v>0</v>
      </c>
      <c r="L579" s="155" t="s">
        <v>207</v>
      </c>
      <c r="M579" s="36"/>
      <c r="N579" s="160" t="s">
        <v>1</v>
      </c>
      <c r="O579" s="125" t="s">
        <v>47</v>
      </c>
      <c r="P579" s="35">
        <f>I579+J579</f>
        <v>0</v>
      </c>
      <c r="Q579" s="35">
        <f>ROUND(I579*H579,2)</f>
        <v>0</v>
      </c>
      <c r="R579" s="35">
        <f>ROUND(J579*H579,2)</f>
        <v>0</v>
      </c>
      <c r="T579" s="161">
        <f>S579*H579</f>
        <v>0</v>
      </c>
      <c r="U579" s="161">
        <v>0</v>
      </c>
      <c r="V579" s="161">
        <f>U579*H579</f>
        <v>0</v>
      </c>
      <c r="W579" s="161">
        <v>0</v>
      </c>
      <c r="X579" s="162">
        <f>W579*H579</f>
        <v>0</v>
      </c>
      <c r="AR579" s="163" t="s">
        <v>282</v>
      </c>
      <c r="AT579" s="163" t="s">
        <v>165</v>
      </c>
      <c r="AU579" s="163" t="s">
        <v>99</v>
      </c>
      <c r="AY579" s="17" t="s">
        <v>162</v>
      </c>
      <c r="BE579" s="94">
        <f>IF(O579="základní",K579,0)</f>
        <v>0</v>
      </c>
      <c r="BF579" s="94">
        <f>IF(O579="snížená",K579,0)</f>
        <v>0</v>
      </c>
      <c r="BG579" s="94">
        <f>IF(O579="zákl. přenesená",K579,0)</f>
        <v>0</v>
      </c>
      <c r="BH579" s="94">
        <f>IF(O579="sníž. přenesená",K579,0)</f>
        <v>0</v>
      </c>
      <c r="BI579" s="94">
        <f>IF(O579="nulová",K579,0)</f>
        <v>0</v>
      </c>
      <c r="BJ579" s="17" t="s">
        <v>88</v>
      </c>
      <c r="BK579" s="94">
        <f>ROUND(P579*H579,2)</f>
        <v>0</v>
      </c>
      <c r="BL579" s="17" t="s">
        <v>282</v>
      </c>
      <c r="BM579" s="163" t="s">
        <v>961</v>
      </c>
    </row>
    <row r="580" spans="2:65" s="1" customFormat="1" ht="29.25">
      <c r="B580" s="36"/>
      <c r="D580" s="164" t="s">
        <v>172</v>
      </c>
      <c r="F580" s="165" t="s">
        <v>962</v>
      </c>
      <c r="I580" s="127"/>
      <c r="J580" s="127"/>
      <c r="M580" s="36"/>
      <c r="N580" s="166"/>
      <c r="X580" s="60"/>
      <c r="AT580" s="17" t="s">
        <v>172</v>
      </c>
      <c r="AU580" s="17" t="s">
        <v>99</v>
      </c>
    </row>
    <row r="581" spans="2:65" s="1" customFormat="1" ht="24.2" customHeight="1">
      <c r="B581" s="36"/>
      <c r="C581" s="153" t="s">
        <v>963</v>
      </c>
      <c r="D581" s="153" t="s">
        <v>165</v>
      </c>
      <c r="E581" s="154" t="s">
        <v>964</v>
      </c>
      <c r="F581" s="155" t="s">
        <v>965</v>
      </c>
      <c r="G581" s="156" t="s">
        <v>298</v>
      </c>
      <c r="H581" s="157">
        <v>0.107</v>
      </c>
      <c r="I581" s="158"/>
      <c r="J581" s="158"/>
      <c r="K581" s="159">
        <f>ROUND(P581*H581,2)</f>
        <v>0</v>
      </c>
      <c r="L581" s="155" t="s">
        <v>207</v>
      </c>
      <c r="M581" s="36"/>
      <c r="N581" s="160" t="s">
        <v>1</v>
      </c>
      <c r="O581" s="125" t="s">
        <v>47</v>
      </c>
      <c r="P581" s="35">
        <f>I581+J581</f>
        <v>0</v>
      </c>
      <c r="Q581" s="35">
        <f>ROUND(I581*H581,2)</f>
        <v>0</v>
      </c>
      <c r="R581" s="35">
        <f>ROUND(J581*H581,2)</f>
        <v>0</v>
      </c>
      <c r="T581" s="161">
        <f>S581*H581</f>
        <v>0</v>
      </c>
      <c r="U581" s="161">
        <v>0</v>
      </c>
      <c r="V581" s="161">
        <f>U581*H581</f>
        <v>0</v>
      </c>
      <c r="W581" s="161">
        <v>0</v>
      </c>
      <c r="X581" s="162">
        <f>W581*H581</f>
        <v>0</v>
      </c>
      <c r="AR581" s="163" t="s">
        <v>282</v>
      </c>
      <c r="AT581" s="163" t="s">
        <v>165</v>
      </c>
      <c r="AU581" s="163" t="s">
        <v>99</v>
      </c>
      <c r="AY581" s="17" t="s">
        <v>162</v>
      </c>
      <c r="BE581" s="94">
        <f>IF(O581="základní",K581,0)</f>
        <v>0</v>
      </c>
      <c r="BF581" s="94">
        <f>IF(O581="snížená",K581,0)</f>
        <v>0</v>
      </c>
      <c r="BG581" s="94">
        <f>IF(O581="zákl. přenesená",K581,0)</f>
        <v>0</v>
      </c>
      <c r="BH581" s="94">
        <f>IF(O581="sníž. přenesená",K581,0)</f>
        <v>0</v>
      </c>
      <c r="BI581" s="94">
        <f>IF(O581="nulová",K581,0)</f>
        <v>0</v>
      </c>
      <c r="BJ581" s="17" t="s">
        <v>88</v>
      </c>
      <c r="BK581" s="94">
        <f>ROUND(P581*H581,2)</f>
        <v>0</v>
      </c>
      <c r="BL581" s="17" t="s">
        <v>282</v>
      </c>
      <c r="BM581" s="163" t="s">
        <v>966</v>
      </c>
    </row>
    <row r="582" spans="2:65" s="1" customFormat="1" ht="39">
      <c r="B582" s="36"/>
      <c r="D582" s="164" t="s">
        <v>172</v>
      </c>
      <c r="F582" s="165" t="s">
        <v>967</v>
      </c>
      <c r="I582" s="127"/>
      <c r="J582" s="127"/>
      <c r="M582" s="36"/>
      <c r="N582" s="166"/>
      <c r="X582" s="60"/>
      <c r="AT582" s="17" t="s">
        <v>172</v>
      </c>
      <c r="AU582" s="17" t="s">
        <v>99</v>
      </c>
    </row>
    <row r="583" spans="2:65" s="11" customFormat="1" ht="22.9" customHeight="1">
      <c r="B583" s="140"/>
      <c r="D583" s="141" t="s">
        <v>83</v>
      </c>
      <c r="E583" s="151" t="s">
        <v>968</v>
      </c>
      <c r="F583" s="151" t="s">
        <v>969</v>
      </c>
      <c r="I583" s="143"/>
      <c r="J583" s="143"/>
      <c r="K583" s="152">
        <f>BK583</f>
        <v>0</v>
      </c>
      <c r="M583" s="140"/>
      <c r="N583" s="145"/>
      <c r="Q583" s="146">
        <f>SUM(Q584:Q647)</f>
        <v>0</v>
      </c>
      <c r="R583" s="146">
        <f>SUM(R584:R647)</f>
        <v>0</v>
      </c>
      <c r="T583" s="147">
        <f>SUM(T584:T647)</f>
        <v>0</v>
      </c>
      <c r="V583" s="147">
        <f>SUM(V584:V647)</f>
        <v>0.83086302000000012</v>
      </c>
      <c r="X583" s="148">
        <f>SUM(X584:X647)</f>
        <v>0</v>
      </c>
      <c r="AR583" s="141" t="s">
        <v>99</v>
      </c>
      <c r="AT583" s="149" t="s">
        <v>83</v>
      </c>
      <c r="AU583" s="149" t="s">
        <v>88</v>
      </c>
      <c r="AY583" s="141" t="s">
        <v>162</v>
      </c>
      <c r="BK583" s="150">
        <f>SUM(BK584:BK647)</f>
        <v>0</v>
      </c>
    </row>
    <row r="584" spans="2:65" s="1" customFormat="1" ht="24.2" customHeight="1">
      <c r="B584" s="36"/>
      <c r="C584" s="153" t="s">
        <v>970</v>
      </c>
      <c r="D584" s="153" t="s">
        <v>165</v>
      </c>
      <c r="E584" s="154" t="s">
        <v>971</v>
      </c>
      <c r="F584" s="155" t="s">
        <v>972</v>
      </c>
      <c r="G584" s="156" t="s">
        <v>168</v>
      </c>
      <c r="H584" s="157">
        <v>25.85</v>
      </c>
      <c r="I584" s="158"/>
      <c r="J584" s="158"/>
      <c r="K584" s="159">
        <f>ROUND(P584*H584,2)</f>
        <v>0</v>
      </c>
      <c r="L584" s="155" t="s">
        <v>169</v>
      </c>
      <c r="M584" s="36"/>
      <c r="N584" s="160" t="s">
        <v>1</v>
      </c>
      <c r="O584" s="125" t="s">
        <v>47</v>
      </c>
      <c r="P584" s="35">
        <f>I584+J584</f>
        <v>0</v>
      </c>
      <c r="Q584" s="35">
        <f>ROUND(I584*H584,2)</f>
        <v>0</v>
      </c>
      <c r="R584" s="35">
        <f>ROUND(J584*H584,2)</f>
        <v>0</v>
      </c>
      <c r="T584" s="161">
        <f>S584*H584</f>
        <v>0</v>
      </c>
      <c r="U584" s="161">
        <v>0</v>
      </c>
      <c r="V584" s="161">
        <f>U584*H584</f>
        <v>0</v>
      </c>
      <c r="W584" s="161">
        <v>0</v>
      </c>
      <c r="X584" s="162">
        <f>W584*H584</f>
        <v>0</v>
      </c>
      <c r="AR584" s="163" t="s">
        <v>282</v>
      </c>
      <c r="AT584" s="163" t="s">
        <v>165</v>
      </c>
      <c r="AU584" s="163" t="s">
        <v>99</v>
      </c>
      <c r="AY584" s="17" t="s">
        <v>162</v>
      </c>
      <c r="BE584" s="94">
        <f>IF(O584="základní",K584,0)</f>
        <v>0</v>
      </c>
      <c r="BF584" s="94">
        <f>IF(O584="snížená",K584,0)</f>
        <v>0</v>
      </c>
      <c r="BG584" s="94">
        <f>IF(O584="zákl. přenesená",K584,0)</f>
        <v>0</v>
      </c>
      <c r="BH584" s="94">
        <f>IF(O584="sníž. přenesená",K584,0)</f>
        <v>0</v>
      </c>
      <c r="BI584" s="94">
        <f>IF(O584="nulová",K584,0)</f>
        <v>0</v>
      </c>
      <c r="BJ584" s="17" t="s">
        <v>88</v>
      </c>
      <c r="BK584" s="94">
        <f>ROUND(P584*H584,2)</f>
        <v>0</v>
      </c>
      <c r="BL584" s="17" t="s">
        <v>282</v>
      </c>
      <c r="BM584" s="163" t="s">
        <v>973</v>
      </c>
    </row>
    <row r="585" spans="2:65" s="1" customFormat="1" ht="11.25">
      <c r="B585" s="36"/>
      <c r="D585" s="164" t="s">
        <v>172</v>
      </c>
      <c r="F585" s="165" t="s">
        <v>974</v>
      </c>
      <c r="I585" s="127"/>
      <c r="J585" s="127"/>
      <c r="M585" s="36"/>
      <c r="N585" s="166"/>
      <c r="X585" s="60"/>
      <c r="AT585" s="17" t="s">
        <v>172</v>
      </c>
      <c r="AU585" s="17" t="s">
        <v>99</v>
      </c>
    </row>
    <row r="586" spans="2:65" s="12" customFormat="1" ht="11.25">
      <c r="B586" s="167"/>
      <c r="D586" s="164" t="s">
        <v>174</v>
      </c>
      <c r="E586" s="168" t="s">
        <v>1</v>
      </c>
      <c r="F586" s="169" t="s">
        <v>257</v>
      </c>
      <c r="H586" s="168" t="s">
        <v>1</v>
      </c>
      <c r="I586" s="170"/>
      <c r="J586" s="170"/>
      <c r="M586" s="167"/>
      <c r="N586" s="171"/>
      <c r="X586" s="172"/>
      <c r="AT586" s="168" t="s">
        <v>174</v>
      </c>
      <c r="AU586" s="168" t="s">
        <v>99</v>
      </c>
      <c r="AV586" s="12" t="s">
        <v>88</v>
      </c>
      <c r="AW586" s="12" t="s">
        <v>5</v>
      </c>
      <c r="AX586" s="12" t="s">
        <v>84</v>
      </c>
      <c r="AY586" s="168" t="s">
        <v>162</v>
      </c>
    </row>
    <row r="587" spans="2:65" s="13" customFormat="1" ht="11.25">
      <c r="B587" s="173"/>
      <c r="D587" s="164" t="s">
        <v>174</v>
      </c>
      <c r="E587" s="174" t="s">
        <v>1</v>
      </c>
      <c r="F587" s="175" t="s">
        <v>975</v>
      </c>
      <c r="H587" s="176">
        <v>6.13</v>
      </c>
      <c r="I587" s="177"/>
      <c r="J587" s="177"/>
      <c r="M587" s="173"/>
      <c r="N587" s="178"/>
      <c r="X587" s="179"/>
      <c r="AT587" s="174" t="s">
        <v>174</v>
      </c>
      <c r="AU587" s="174" t="s">
        <v>99</v>
      </c>
      <c r="AV587" s="13" t="s">
        <v>99</v>
      </c>
      <c r="AW587" s="13" t="s">
        <v>5</v>
      </c>
      <c r="AX587" s="13" t="s">
        <v>84</v>
      </c>
      <c r="AY587" s="174" t="s">
        <v>162</v>
      </c>
    </row>
    <row r="588" spans="2:65" s="12" customFormat="1" ht="11.25">
      <c r="B588" s="167"/>
      <c r="D588" s="164" t="s">
        <v>174</v>
      </c>
      <c r="E588" s="168" t="s">
        <v>1</v>
      </c>
      <c r="F588" s="169" t="s">
        <v>817</v>
      </c>
      <c r="H588" s="168" t="s">
        <v>1</v>
      </c>
      <c r="I588" s="170"/>
      <c r="J588" s="170"/>
      <c r="M588" s="167"/>
      <c r="N588" s="171"/>
      <c r="X588" s="172"/>
      <c r="AT588" s="168" t="s">
        <v>174</v>
      </c>
      <c r="AU588" s="168" t="s">
        <v>99</v>
      </c>
      <c r="AV588" s="12" t="s">
        <v>88</v>
      </c>
      <c r="AW588" s="12" t="s">
        <v>5</v>
      </c>
      <c r="AX588" s="12" t="s">
        <v>84</v>
      </c>
      <c r="AY588" s="168" t="s">
        <v>162</v>
      </c>
    </row>
    <row r="589" spans="2:65" s="13" customFormat="1" ht="11.25">
      <c r="B589" s="173"/>
      <c r="D589" s="164" t="s">
        <v>174</v>
      </c>
      <c r="E589" s="174" t="s">
        <v>1</v>
      </c>
      <c r="F589" s="175" t="s">
        <v>976</v>
      </c>
      <c r="H589" s="176">
        <v>9.86</v>
      </c>
      <c r="I589" s="177"/>
      <c r="J589" s="177"/>
      <c r="M589" s="173"/>
      <c r="N589" s="178"/>
      <c r="X589" s="179"/>
      <c r="AT589" s="174" t="s">
        <v>174</v>
      </c>
      <c r="AU589" s="174" t="s">
        <v>99</v>
      </c>
      <c r="AV589" s="13" t="s">
        <v>99</v>
      </c>
      <c r="AW589" s="13" t="s">
        <v>5</v>
      </c>
      <c r="AX589" s="13" t="s">
        <v>84</v>
      </c>
      <c r="AY589" s="174" t="s">
        <v>162</v>
      </c>
    </row>
    <row r="590" spans="2:65" s="12" customFormat="1" ht="11.25">
      <c r="B590" s="167"/>
      <c r="D590" s="164" t="s">
        <v>174</v>
      </c>
      <c r="E590" s="168" t="s">
        <v>1</v>
      </c>
      <c r="F590" s="169" t="s">
        <v>817</v>
      </c>
      <c r="H590" s="168" t="s">
        <v>1</v>
      </c>
      <c r="I590" s="170"/>
      <c r="J590" s="170"/>
      <c r="M590" s="167"/>
      <c r="N590" s="171"/>
      <c r="X590" s="172"/>
      <c r="AT590" s="168" t="s">
        <v>174</v>
      </c>
      <c r="AU590" s="168" t="s">
        <v>99</v>
      </c>
      <c r="AV590" s="12" t="s">
        <v>88</v>
      </c>
      <c r="AW590" s="12" t="s">
        <v>5</v>
      </c>
      <c r="AX590" s="12" t="s">
        <v>84</v>
      </c>
      <c r="AY590" s="168" t="s">
        <v>162</v>
      </c>
    </row>
    <row r="591" spans="2:65" s="13" customFormat="1" ht="11.25">
      <c r="B591" s="173"/>
      <c r="D591" s="164" t="s">
        <v>174</v>
      </c>
      <c r="E591" s="174" t="s">
        <v>1</v>
      </c>
      <c r="F591" s="175" t="s">
        <v>976</v>
      </c>
      <c r="H591" s="176">
        <v>9.86</v>
      </c>
      <c r="I591" s="177"/>
      <c r="J591" s="177"/>
      <c r="M591" s="173"/>
      <c r="N591" s="178"/>
      <c r="X591" s="179"/>
      <c r="AT591" s="174" t="s">
        <v>174</v>
      </c>
      <c r="AU591" s="174" t="s">
        <v>99</v>
      </c>
      <c r="AV591" s="13" t="s">
        <v>99</v>
      </c>
      <c r="AW591" s="13" t="s">
        <v>5</v>
      </c>
      <c r="AX591" s="13" t="s">
        <v>84</v>
      </c>
      <c r="AY591" s="174" t="s">
        <v>162</v>
      </c>
    </row>
    <row r="592" spans="2:65" s="14" customFormat="1" ht="11.25">
      <c r="B592" s="180"/>
      <c r="D592" s="164" t="s">
        <v>174</v>
      </c>
      <c r="E592" s="181" t="s">
        <v>1</v>
      </c>
      <c r="F592" s="182" t="s">
        <v>191</v>
      </c>
      <c r="H592" s="183">
        <v>25.85</v>
      </c>
      <c r="I592" s="184"/>
      <c r="J592" s="184"/>
      <c r="M592" s="180"/>
      <c r="N592" s="185"/>
      <c r="X592" s="186"/>
      <c r="AT592" s="181" t="s">
        <v>174</v>
      </c>
      <c r="AU592" s="181" t="s">
        <v>99</v>
      </c>
      <c r="AV592" s="14" t="s">
        <v>170</v>
      </c>
      <c r="AW592" s="14" t="s">
        <v>5</v>
      </c>
      <c r="AX592" s="14" t="s">
        <v>88</v>
      </c>
      <c r="AY592" s="181" t="s">
        <v>162</v>
      </c>
    </row>
    <row r="593" spans="2:65" s="1" customFormat="1" ht="24.2" customHeight="1">
      <c r="B593" s="36"/>
      <c r="C593" s="153" t="s">
        <v>977</v>
      </c>
      <c r="D593" s="153" t="s">
        <v>165</v>
      </c>
      <c r="E593" s="154" t="s">
        <v>978</v>
      </c>
      <c r="F593" s="155" t="s">
        <v>979</v>
      </c>
      <c r="G593" s="156" t="s">
        <v>168</v>
      </c>
      <c r="H593" s="157">
        <v>25.85</v>
      </c>
      <c r="I593" s="158"/>
      <c r="J593" s="158"/>
      <c r="K593" s="159">
        <f>ROUND(P593*H593,2)</f>
        <v>0</v>
      </c>
      <c r="L593" s="155" t="s">
        <v>169</v>
      </c>
      <c r="M593" s="36"/>
      <c r="N593" s="160" t="s">
        <v>1</v>
      </c>
      <c r="O593" s="125" t="s">
        <v>47</v>
      </c>
      <c r="P593" s="35">
        <f>I593+J593</f>
        <v>0</v>
      </c>
      <c r="Q593" s="35">
        <f>ROUND(I593*H593,2)</f>
        <v>0</v>
      </c>
      <c r="R593" s="35">
        <f>ROUND(J593*H593,2)</f>
        <v>0</v>
      </c>
      <c r="T593" s="161">
        <f>S593*H593</f>
        <v>0</v>
      </c>
      <c r="U593" s="161">
        <v>2.9999999999999997E-4</v>
      </c>
      <c r="V593" s="161">
        <f>U593*H593</f>
        <v>7.7549999999999997E-3</v>
      </c>
      <c r="W593" s="161">
        <v>0</v>
      </c>
      <c r="X593" s="162">
        <f>W593*H593</f>
        <v>0</v>
      </c>
      <c r="AR593" s="163" t="s">
        <v>282</v>
      </c>
      <c r="AT593" s="163" t="s">
        <v>165</v>
      </c>
      <c r="AU593" s="163" t="s">
        <v>99</v>
      </c>
      <c r="AY593" s="17" t="s">
        <v>162</v>
      </c>
      <c r="BE593" s="94">
        <f>IF(O593="základní",K593,0)</f>
        <v>0</v>
      </c>
      <c r="BF593" s="94">
        <f>IF(O593="snížená",K593,0)</f>
        <v>0</v>
      </c>
      <c r="BG593" s="94">
        <f>IF(O593="zákl. přenesená",K593,0)</f>
        <v>0</v>
      </c>
      <c r="BH593" s="94">
        <f>IF(O593="sníž. přenesená",K593,0)</f>
        <v>0</v>
      </c>
      <c r="BI593" s="94">
        <f>IF(O593="nulová",K593,0)</f>
        <v>0</v>
      </c>
      <c r="BJ593" s="17" t="s">
        <v>88</v>
      </c>
      <c r="BK593" s="94">
        <f>ROUND(P593*H593,2)</f>
        <v>0</v>
      </c>
      <c r="BL593" s="17" t="s">
        <v>282</v>
      </c>
      <c r="BM593" s="163" t="s">
        <v>980</v>
      </c>
    </row>
    <row r="594" spans="2:65" s="1" customFormat="1" ht="19.5">
      <c r="B594" s="36"/>
      <c r="D594" s="164" t="s">
        <v>172</v>
      </c>
      <c r="F594" s="165" t="s">
        <v>981</v>
      </c>
      <c r="I594" s="127"/>
      <c r="J594" s="127"/>
      <c r="M594" s="36"/>
      <c r="N594" s="166"/>
      <c r="X594" s="60"/>
      <c r="AT594" s="17" t="s">
        <v>172</v>
      </c>
      <c r="AU594" s="17" t="s">
        <v>99</v>
      </c>
    </row>
    <row r="595" spans="2:65" s="1" customFormat="1" ht="24.2" customHeight="1">
      <c r="B595" s="36"/>
      <c r="C595" s="153" t="s">
        <v>982</v>
      </c>
      <c r="D595" s="153" t="s">
        <v>165</v>
      </c>
      <c r="E595" s="154" t="s">
        <v>983</v>
      </c>
      <c r="F595" s="155" t="s">
        <v>984</v>
      </c>
      <c r="G595" s="156" t="s">
        <v>168</v>
      </c>
      <c r="H595" s="157">
        <v>28.85</v>
      </c>
      <c r="I595" s="158"/>
      <c r="J595" s="158"/>
      <c r="K595" s="159">
        <f>ROUND(P595*H595,2)</f>
        <v>0</v>
      </c>
      <c r="L595" s="155" t="s">
        <v>224</v>
      </c>
      <c r="M595" s="36"/>
      <c r="N595" s="160" t="s">
        <v>1</v>
      </c>
      <c r="O595" s="125" t="s">
        <v>47</v>
      </c>
      <c r="P595" s="35">
        <f>I595+J595</f>
        <v>0</v>
      </c>
      <c r="Q595" s="35">
        <f>ROUND(I595*H595,2)</f>
        <v>0</v>
      </c>
      <c r="R595" s="35">
        <f>ROUND(J595*H595,2)</f>
        <v>0</v>
      </c>
      <c r="T595" s="161">
        <f>S595*H595</f>
        <v>0</v>
      </c>
      <c r="U595" s="161">
        <v>7.4999999999999997E-3</v>
      </c>
      <c r="V595" s="161">
        <f>U595*H595</f>
        <v>0.21637500000000001</v>
      </c>
      <c r="W595" s="161">
        <v>0</v>
      </c>
      <c r="X595" s="162">
        <f>W595*H595</f>
        <v>0</v>
      </c>
      <c r="AR595" s="163" t="s">
        <v>282</v>
      </c>
      <c r="AT595" s="163" t="s">
        <v>165</v>
      </c>
      <c r="AU595" s="163" t="s">
        <v>99</v>
      </c>
      <c r="AY595" s="17" t="s">
        <v>162</v>
      </c>
      <c r="BE595" s="94">
        <f>IF(O595="základní",K595,0)</f>
        <v>0</v>
      </c>
      <c r="BF595" s="94">
        <f>IF(O595="snížená",K595,0)</f>
        <v>0</v>
      </c>
      <c r="BG595" s="94">
        <f>IF(O595="zákl. přenesená",K595,0)</f>
        <v>0</v>
      </c>
      <c r="BH595" s="94">
        <f>IF(O595="sníž. přenesená",K595,0)</f>
        <v>0</v>
      </c>
      <c r="BI595" s="94">
        <f>IF(O595="nulová",K595,0)</f>
        <v>0</v>
      </c>
      <c r="BJ595" s="17" t="s">
        <v>88</v>
      </c>
      <c r="BK595" s="94">
        <f>ROUND(P595*H595,2)</f>
        <v>0</v>
      </c>
      <c r="BL595" s="17" t="s">
        <v>282</v>
      </c>
      <c r="BM595" s="163" t="s">
        <v>985</v>
      </c>
    </row>
    <row r="596" spans="2:65" s="1" customFormat="1" ht="19.5">
      <c r="B596" s="36"/>
      <c r="D596" s="164" t="s">
        <v>172</v>
      </c>
      <c r="F596" s="165" t="s">
        <v>986</v>
      </c>
      <c r="I596" s="127"/>
      <c r="J596" s="127"/>
      <c r="M596" s="36"/>
      <c r="N596" s="166"/>
      <c r="X596" s="60"/>
      <c r="AT596" s="17" t="s">
        <v>172</v>
      </c>
      <c r="AU596" s="17" t="s">
        <v>99</v>
      </c>
    </row>
    <row r="597" spans="2:65" s="12" customFormat="1" ht="11.25">
      <c r="B597" s="167"/>
      <c r="D597" s="164" t="s">
        <v>174</v>
      </c>
      <c r="E597" s="168" t="s">
        <v>1</v>
      </c>
      <c r="F597" s="169" t="s">
        <v>987</v>
      </c>
      <c r="H597" s="168" t="s">
        <v>1</v>
      </c>
      <c r="I597" s="170"/>
      <c r="J597" s="170"/>
      <c r="M597" s="167"/>
      <c r="N597" s="171"/>
      <c r="X597" s="172"/>
      <c r="AT597" s="168" t="s">
        <v>174</v>
      </c>
      <c r="AU597" s="168" t="s">
        <v>99</v>
      </c>
      <c r="AV597" s="12" t="s">
        <v>88</v>
      </c>
      <c r="AW597" s="12" t="s">
        <v>5</v>
      </c>
      <c r="AX597" s="12" t="s">
        <v>84</v>
      </c>
      <c r="AY597" s="168" t="s">
        <v>162</v>
      </c>
    </row>
    <row r="598" spans="2:65" s="13" customFormat="1" ht="11.25">
      <c r="B598" s="173"/>
      <c r="D598" s="164" t="s">
        <v>174</v>
      </c>
      <c r="E598" s="174" t="s">
        <v>1</v>
      </c>
      <c r="F598" s="175" t="s">
        <v>988</v>
      </c>
      <c r="H598" s="176">
        <v>28.85</v>
      </c>
      <c r="I598" s="177"/>
      <c r="J598" s="177"/>
      <c r="M598" s="173"/>
      <c r="N598" s="178"/>
      <c r="X598" s="179"/>
      <c r="AT598" s="174" t="s">
        <v>174</v>
      </c>
      <c r="AU598" s="174" t="s">
        <v>99</v>
      </c>
      <c r="AV598" s="13" t="s">
        <v>99</v>
      </c>
      <c r="AW598" s="13" t="s">
        <v>5</v>
      </c>
      <c r="AX598" s="13" t="s">
        <v>84</v>
      </c>
      <c r="AY598" s="174" t="s">
        <v>162</v>
      </c>
    </row>
    <row r="599" spans="2:65" s="14" customFormat="1" ht="11.25">
      <c r="B599" s="180"/>
      <c r="D599" s="164" t="s">
        <v>174</v>
      </c>
      <c r="E599" s="181" t="s">
        <v>1</v>
      </c>
      <c r="F599" s="182" t="s">
        <v>191</v>
      </c>
      <c r="H599" s="183">
        <v>28.85</v>
      </c>
      <c r="I599" s="184"/>
      <c r="J599" s="184"/>
      <c r="M599" s="180"/>
      <c r="N599" s="185"/>
      <c r="X599" s="186"/>
      <c r="AT599" s="181" t="s">
        <v>174</v>
      </c>
      <c r="AU599" s="181" t="s">
        <v>99</v>
      </c>
      <c r="AV599" s="14" t="s">
        <v>170</v>
      </c>
      <c r="AW599" s="14" t="s">
        <v>5</v>
      </c>
      <c r="AX599" s="14" t="s">
        <v>88</v>
      </c>
      <c r="AY599" s="181" t="s">
        <v>162</v>
      </c>
    </row>
    <row r="600" spans="2:65" s="1" customFormat="1" ht="37.9" customHeight="1">
      <c r="B600" s="36"/>
      <c r="C600" s="187" t="s">
        <v>989</v>
      </c>
      <c r="D600" s="187" t="s">
        <v>241</v>
      </c>
      <c r="E600" s="188" t="s">
        <v>990</v>
      </c>
      <c r="F600" s="189" t="s">
        <v>991</v>
      </c>
      <c r="G600" s="190" t="s">
        <v>168</v>
      </c>
      <c r="H600" s="191">
        <v>28.85</v>
      </c>
      <c r="I600" s="192"/>
      <c r="J600" s="193"/>
      <c r="K600" s="194">
        <f>ROUND(P600*H600,2)</f>
        <v>0</v>
      </c>
      <c r="L600" s="189" t="s">
        <v>224</v>
      </c>
      <c r="M600" s="195"/>
      <c r="N600" s="196" t="s">
        <v>1</v>
      </c>
      <c r="O600" s="125" t="s">
        <v>47</v>
      </c>
      <c r="P600" s="35">
        <f>I600+J600</f>
        <v>0</v>
      </c>
      <c r="Q600" s="35">
        <f>ROUND(I600*H600,2)</f>
        <v>0</v>
      </c>
      <c r="R600" s="35">
        <f>ROUND(J600*H600,2)</f>
        <v>0</v>
      </c>
      <c r="T600" s="161">
        <f>S600*H600</f>
        <v>0</v>
      </c>
      <c r="U600" s="161">
        <v>1.9199999999999998E-2</v>
      </c>
      <c r="V600" s="161">
        <f>U600*H600</f>
        <v>0.55391999999999997</v>
      </c>
      <c r="W600" s="161">
        <v>0</v>
      </c>
      <c r="X600" s="162">
        <f>W600*H600</f>
        <v>0</v>
      </c>
      <c r="AR600" s="163" t="s">
        <v>377</v>
      </c>
      <c r="AT600" s="163" t="s">
        <v>241</v>
      </c>
      <c r="AU600" s="163" t="s">
        <v>99</v>
      </c>
      <c r="AY600" s="17" t="s">
        <v>162</v>
      </c>
      <c r="BE600" s="94">
        <f>IF(O600="základní",K600,0)</f>
        <v>0</v>
      </c>
      <c r="BF600" s="94">
        <f>IF(O600="snížená",K600,0)</f>
        <v>0</v>
      </c>
      <c r="BG600" s="94">
        <f>IF(O600="zákl. přenesená",K600,0)</f>
        <v>0</v>
      </c>
      <c r="BH600" s="94">
        <f>IF(O600="sníž. přenesená",K600,0)</f>
        <v>0</v>
      </c>
      <c r="BI600" s="94">
        <f>IF(O600="nulová",K600,0)</f>
        <v>0</v>
      </c>
      <c r="BJ600" s="17" t="s">
        <v>88</v>
      </c>
      <c r="BK600" s="94">
        <f>ROUND(P600*H600,2)</f>
        <v>0</v>
      </c>
      <c r="BL600" s="17" t="s">
        <v>282</v>
      </c>
      <c r="BM600" s="163" t="s">
        <v>992</v>
      </c>
    </row>
    <row r="601" spans="2:65" s="1" customFormat="1" ht="19.5">
      <c r="B601" s="36"/>
      <c r="D601" s="164" t="s">
        <v>172</v>
      </c>
      <c r="F601" s="165" t="s">
        <v>991</v>
      </c>
      <c r="I601" s="127"/>
      <c r="J601" s="127"/>
      <c r="M601" s="36"/>
      <c r="N601" s="166"/>
      <c r="X601" s="60"/>
      <c r="AT601" s="17" t="s">
        <v>172</v>
      </c>
      <c r="AU601" s="17" t="s">
        <v>99</v>
      </c>
    </row>
    <row r="602" spans="2:65" s="1" customFormat="1" ht="24.2" customHeight="1">
      <c r="B602" s="36"/>
      <c r="C602" s="153" t="s">
        <v>993</v>
      </c>
      <c r="D602" s="153" t="s">
        <v>165</v>
      </c>
      <c r="E602" s="154" t="s">
        <v>994</v>
      </c>
      <c r="F602" s="155" t="s">
        <v>995</v>
      </c>
      <c r="G602" s="156" t="s">
        <v>168</v>
      </c>
      <c r="H602" s="157">
        <v>14.01</v>
      </c>
      <c r="I602" s="158"/>
      <c r="J602" s="158"/>
      <c r="K602" s="159">
        <f>ROUND(P602*H602,2)</f>
        <v>0</v>
      </c>
      <c r="L602" s="155" t="s">
        <v>224</v>
      </c>
      <c r="M602" s="36"/>
      <c r="N602" s="160" t="s">
        <v>1</v>
      </c>
      <c r="O602" s="125" t="s">
        <v>47</v>
      </c>
      <c r="P602" s="35">
        <f>I602+J602</f>
        <v>0</v>
      </c>
      <c r="Q602" s="35">
        <f>ROUND(I602*H602,2)</f>
        <v>0</v>
      </c>
      <c r="R602" s="35">
        <f>ROUND(J602*H602,2)</f>
        <v>0</v>
      </c>
      <c r="T602" s="161">
        <f>S602*H602</f>
        <v>0</v>
      </c>
      <c r="U602" s="161">
        <v>0</v>
      </c>
      <c r="V602" s="161">
        <f>U602*H602</f>
        <v>0</v>
      </c>
      <c r="W602" s="161">
        <v>0</v>
      </c>
      <c r="X602" s="162">
        <f>W602*H602</f>
        <v>0</v>
      </c>
      <c r="AR602" s="163" t="s">
        <v>282</v>
      </c>
      <c r="AT602" s="163" t="s">
        <v>165</v>
      </c>
      <c r="AU602" s="163" t="s">
        <v>99</v>
      </c>
      <c r="AY602" s="17" t="s">
        <v>162</v>
      </c>
      <c r="BE602" s="94">
        <f>IF(O602="základní",K602,0)</f>
        <v>0</v>
      </c>
      <c r="BF602" s="94">
        <f>IF(O602="snížená",K602,0)</f>
        <v>0</v>
      </c>
      <c r="BG602" s="94">
        <f>IF(O602="zákl. přenesená",K602,0)</f>
        <v>0</v>
      </c>
      <c r="BH602" s="94">
        <f>IF(O602="sníž. přenesená",K602,0)</f>
        <v>0</v>
      </c>
      <c r="BI602" s="94">
        <f>IF(O602="nulová",K602,0)</f>
        <v>0</v>
      </c>
      <c r="BJ602" s="17" t="s">
        <v>88</v>
      </c>
      <c r="BK602" s="94">
        <f>ROUND(P602*H602,2)</f>
        <v>0</v>
      </c>
      <c r="BL602" s="17" t="s">
        <v>282</v>
      </c>
      <c r="BM602" s="163" t="s">
        <v>996</v>
      </c>
    </row>
    <row r="603" spans="2:65" s="1" customFormat="1" ht="19.5">
      <c r="B603" s="36"/>
      <c r="D603" s="164" t="s">
        <v>172</v>
      </c>
      <c r="F603" s="165" t="s">
        <v>997</v>
      </c>
      <c r="I603" s="127"/>
      <c r="J603" s="127"/>
      <c r="M603" s="36"/>
      <c r="N603" s="166"/>
      <c r="X603" s="60"/>
      <c r="AT603" s="17" t="s">
        <v>172</v>
      </c>
      <c r="AU603" s="17" t="s">
        <v>99</v>
      </c>
    </row>
    <row r="604" spans="2:65" s="12" customFormat="1" ht="11.25">
      <c r="B604" s="167"/>
      <c r="D604" s="164" t="s">
        <v>174</v>
      </c>
      <c r="E604" s="168" t="s">
        <v>1</v>
      </c>
      <c r="F604" s="169" t="s">
        <v>832</v>
      </c>
      <c r="H604" s="168" t="s">
        <v>1</v>
      </c>
      <c r="I604" s="170"/>
      <c r="J604" s="170"/>
      <c r="M604" s="167"/>
      <c r="N604" s="171"/>
      <c r="X604" s="172"/>
      <c r="AT604" s="168" t="s">
        <v>174</v>
      </c>
      <c r="AU604" s="168" t="s">
        <v>99</v>
      </c>
      <c r="AV604" s="12" t="s">
        <v>88</v>
      </c>
      <c r="AW604" s="12" t="s">
        <v>5</v>
      </c>
      <c r="AX604" s="12" t="s">
        <v>84</v>
      </c>
      <c r="AY604" s="168" t="s">
        <v>162</v>
      </c>
    </row>
    <row r="605" spans="2:65" s="13" customFormat="1" ht="11.25">
      <c r="B605" s="173"/>
      <c r="D605" s="164" t="s">
        <v>174</v>
      </c>
      <c r="E605" s="174" t="s">
        <v>1</v>
      </c>
      <c r="F605" s="175" t="s">
        <v>998</v>
      </c>
      <c r="H605" s="176">
        <v>14.01</v>
      </c>
      <c r="I605" s="177"/>
      <c r="J605" s="177"/>
      <c r="M605" s="173"/>
      <c r="N605" s="178"/>
      <c r="X605" s="179"/>
      <c r="AT605" s="174" t="s">
        <v>174</v>
      </c>
      <c r="AU605" s="174" t="s">
        <v>99</v>
      </c>
      <c r="AV605" s="13" t="s">
        <v>99</v>
      </c>
      <c r="AW605" s="13" t="s">
        <v>5</v>
      </c>
      <c r="AX605" s="13" t="s">
        <v>84</v>
      </c>
      <c r="AY605" s="174" t="s">
        <v>162</v>
      </c>
    </row>
    <row r="606" spans="2:65" s="14" customFormat="1" ht="11.25">
      <c r="B606" s="180"/>
      <c r="D606" s="164" t="s">
        <v>174</v>
      </c>
      <c r="E606" s="181" t="s">
        <v>1</v>
      </c>
      <c r="F606" s="182" t="s">
        <v>191</v>
      </c>
      <c r="H606" s="183">
        <v>14.01</v>
      </c>
      <c r="I606" s="184"/>
      <c r="J606" s="184"/>
      <c r="M606" s="180"/>
      <c r="N606" s="185"/>
      <c r="X606" s="186"/>
      <c r="AT606" s="181" t="s">
        <v>174</v>
      </c>
      <c r="AU606" s="181" t="s">
        <v>99</v>
      </c>
      <c r="AV606" s="14" t="s">
        <v>170</v>
      </c>
      <c r="AW606" s="14" t="s">
        <v>5</v>
      </c>
      <c r="AX606" s="14" t="s">
        <v>88</v>
      </c>
      <c r="AY606" s="181" t="s">
        <v>162</v>
      </c>
    </row>
    <row r="607" spans="2:65" s="1" customFormat="1" ht="37.9" customHeight="1">
      <c r="B607" s="36"/>
      <c r="C607" s="153" t="s">
        <v>999</v>
      </c>
      <c r="D607" s="153" t="s">
        <v>165</v>
      </c>
      <c r="E607" s="154" t="s">
        <v>1000</v>
      </c>
      <c r="F607" s="155" t="s">
        <v>1001</v>
      </c>
      <c r="G607" s="156" t="s">
        <v>168</v>
      </c>
      <c r="H607" s="157">
        <v>25.85</v>
      </c>
      <c r="I607" s="158"/>
      <c r="J607" s="158"/>
      <c r="K607" s="159">
        <f>ROUND(P607*H607,2)</f>
        <v>0</v>
      </c>
      <c r="L607" s="155" t="s">
        <v>224</v>
      </c>
      <c r="M607" s="36"/>
      <c r="N607" s="160" t="s">
        <v>1</v>
      </c>
      <c r="O607" s="125" t="s">
        <v>47</v>
      </c>
      <c r="P607" s="35">
        <f>I607+J607</f>
        <v>0</v>
      </c>
      <c r="Q607" s="35">
        <f>ROUND(I607*H607,2)</f>
        <v>0</v>
      </c>
      <c r="R607" s="35">
        <f>ROUND(J607*H607,2)</f>
        <v>0</v>
      </c>
      <c r="T607" s="161">
        <f>S607*H607</f>
        <v>0</v>
      </c>
      <c r="U607" s="161">
        <v>0</v>
      </c>
      <c r="V607" s="161">
        <f>U607*H607</f>
        <v>0</v>
      </c>
      <c r="W607" s="161">
        <v>0</v>
      </c>
      <c r="X607" s="162">
        <f>W607*H607</f>
        <v>0</v>
      </c>
      <c r="AR607" s="163" t="s">
        <v>282</v>
      </c>
      <c r="AT607" s="163" t="s">
        <v>165</v>
      </c>
      <c r="AU607" s="163" t="s">
        <v>99</v>
      </c>
      <c r="AY607" s="17" t="s">
        <v>162</v>
      </c>
      <c r="BE607" s="94">
        <f>IF(O607="základní",K607,0)</f>
        <v>0</v>
      </c>
      <c r="BF607" s="94">
        <f>IF(O607="snížená",K607,0)</f>
        <v>0</v>
      </c>
      <c r="BG607" s="94">
        <f>IF(O607="zákl. přenesená",K607,0)</f>
        <v>0</v>
      </c>
      <c r="BH607" s="94">
        <f>IF(O607="sníž. přenesená",K607,0)</f>
        <v>0</v>
      </c>
      <c r="BI607" s="94">
        <f>IF(O607="nulová",K607,0)</f>
        <v>0</v>
      </c>
      <c r="BJ607" s="17" t="s">
        <v>88</v>
      </c>
      <c r="BK607" s="94">
        <f>ROUND(P607*H607,2)</f>
        <v>0</v>
      </c>
      <c r="BL607" s="17" t="s">
        <v>282</v>
      </c>
      <c r="BM607" s="163" t="s">
        <v>1002</v>
      </c>
    </row>
    <row r="608" spans="2:65" s="1" customFormat="1" ht="19.5">
      <c r="B608" s="36"/>
      <c r="D608" s="164" t="s">
        <v>172</v>
      </c>
      <c r="F608" s="165" t="s">
        <v>1003</v>
      </c>
      <c r="I608" s="127"/>
      <c r="J608" s="127"/>
      <c r="M608" s="36"/>
      <c r="N608" s="166"/>
      <c r="X608" s="60"/>
      <c r="AT608" s="17" t="s">
        <v>172</v>
      </c>
      <c r="AU608" s="17" t="s">
        <v>99</v>
      </c>
    </row>
    <row r="609" spans="2:65" s="1" customFormat="1" ht="24.2" customHeight="1">
      <c r="B609" s="36"/>
      <c r="C609" s="153" t="s">
        <v>1004</v>
      </c>
      <c r="D609" s="153" t="s">
        <v>165</v>
      </c>
      <c r="E609" s="154" t="s">
        <v>1005</v>
      </c>
      <c r="F609" s="155" t="s">
        <v>1006</v>
      </c>
      <c r="G609" s="156" t="s">
        <v>168</v>
      </c>
      <c r="H609" s="157">
        <v>25.85</v>
      </c>
      <c r="I609" s="158"/>
      <c r="J609" s="158"/>
      <c r="K609" s="159">
        <f>ROUND(P609*H609,2)</f>
        <v>0</v>
      </c>
      <c r="L609" s="155" t="s">
        <v>169</v>
      </c>
      <c r="M609" s="36"/>
      <c r="N609" s="160" t="s">
        <v>1</v>
      </c>
      <c r="O609" s="125" t="s">
        <v>47</v>
      </c>
      <c r="P609" s="35">
        <f>I609+J609</f>
        <v>0</v>
      </c>
      <c r="Q609" s="35">
        <f>ROUND(I609*H609,2)</f>
        <v>0</v>
      </c>
      <c r="R609" s="35">
        <f>ROUND(J609*H609,2)</f>
        <v>0</v>
      </c>
      <c r="T609" s="161">
        <f>S609*H609</f>
        <v>0</v>
      </c>
      <c r="U609" s="161">
        <v>1.5E-3</v>
      </c>
      <c r="V609" s="161">
        <f>U609*H609</f>
        <v>3.8775000000000004E-2</v>
      </c>
      <c r="W609" s="161">
        <v>0</v>
      </c>
      <c r="X609" s="162">
        <f>W609*H609</f>
        <v>0</v>
      </c>
      <c r="AR609" s="163" t="s">
        <v>282</v>
      </c>
      <c r="AT609" s="163" t="s">
        <v>165</v>
      </c>
      <c r="AU609" s="163" t="s">
        <v>99</v>
      </c>
      <c r="AY609" s="17" t="s">
        <v>162</v>
      </c>
      <c r="BE609" s="94">
        <f>IF(O609="základní",K609,0)</f>
        <v>0</v>
      </c>
      <c r="BF609" s="94">
        <f>IF(O609="snížená",K609,0)</f>
        <v>0</v>
      </c>
      <c r="BG609" s="94">
        <f>IF(O609="zákl. přenesená",K609,0)</f>
        <v>0</v>
      </c>
      <c r="BH609" s="94">
        <f>IF(O609="sníž. přenesená",K609,0)</f>
        <v>0</v>
      </c>
      <c r="BI609" s="94">
        <f>IF(O609="nulová",K609,0)</f>
        <v>0</v>
      </c>
      <c r="BJ609" s="17" t="s">
        <v>88</v>
      </c>
      <c r="BK609" s="94">
        <f>ROUND(P609*H609,2)</f>
        <v>0</v>
      </c>
      <c r="BL609" s="17" t="s">
        <v>282</v>
      </c>
      <c r="BM609" s="163" t="s">
        <v>1007</v>
      </c>
    </row>
    <row r="610" spans="2:65" s="1" customFormat="1" ht="11.25">
      <c r="B610" s="36"/>
      <c r="D610" s="164" t="s">
        <v>172</v>
      </c>
      <c r="F610" s="165" t="s">
        <v>1008</v>
      </c>
      <c r="I610" s="127"/>
      <c r="J610" s="127"/>
      <c r="M610" s="36"/>
      <c r="N610" s="166"/>
      <c r="X610" s="60"/>
      <c r="AT610" s="17" t="s">
        <v>172</v>
      </c>
      <c r="AU610" s="17" t="s">
        <v>99</v>
      </c>
    </row>
    <row r="611" spans="2:65" s="12" customFormat="1" ht="11.25">
      <c r="B611" s="167"/>
      <c r="D611" s="164" t="s">
        <v>174</v>
      </c>
      <c r="E611" s="168" t="s">
        <v>1</v>
      </c>
      <c r="F611" s="169" t="s">
        <v>1009</v>
      </c>
      <c r="H611" s="168" t="s">
        <v>1</v>
      </c>
      <c r="I611" s="170"/>
      <c r="J611" s="170"/>
      <c r="M611" s="167"/>
      <c r="N611" s="171"/>
      <c r="X611" s="172"/>
      <c r="AT611" s="168" t="s">
        <v>174</v>
      </c>
      <c r="AU611" s="168" t="s">
        <v>99</v>
      </c>
      <c r="AV611" s="12" t="s">
        <v>88</v>
      </c>
      <c r="AW611" s="12" t="s">
        <v>5</v>
      </c>
      <c r="AX611" s="12" t="s">
        <v>84</v>
      </c>
      <c r="AY611" s="168" t="s">
        <v>162</v>
      </c>
    </row>
    <row r="612" spans="2:65" s="13" customFormat="1" ht="11.25">
      <c r="B612" s="173"/>
      <c r="D612" s="164" t="s">
        <v>174</v>
      </c>
      <c r="E612" s="174" t="s">
        <v>1</v>
      </c>
      <c r="F612" s="175" t="s">
        <v>1010</v>
      </c>
      <c r="H612" s="176">
        <v>25.85</v>
      </c>
      <c r="I612" s="177"/>
      <c r="J612" s="177"/>
      <c r="M612" s="173"/>
      <c r="N612" s="178"/>
      <c r="X612" s="179"/>
      <c r="AT612" s="174" t="s">
        <v>174</v>
      </c>
      <c r="AU612" s="174" t="s">
        <v>99</v>
      </c>
      <c r="AV612" s="13" t="s">
        <v>99</v>
      </c>
      <c r="AW612" s="13" t="s">
        <v>5</v>
      </c>
      <c r="AX612" s="13" t="s">
        <v>84</v>
      </c>
      <c r="AY612" s="174" t="s">
        <v>162</v>
      </c>
    </row>
    <row r="613" spans="2:65" s="14" customFormat="1" ht="11.25">
      <c r="B613" s="180"/>
      <c r="D613" s="164" t="s">
        <v>174</v>
      </c>
      <c r="E613" s="181" t="s">
        <v>1</v>
      </c>
      <c r="F613" s="182" t="s">
        <v>191</v>
      </c>
      <c r="H613" s="183">
        <v>25.85</v>
      </c>
      <c r="I613" s="184"/>
      <c r="J613" s="184"/>
      <c r="M613" s="180"/>
      <c r="N613" s="185"/>
      <c r="X613" s="186"/>
      <c r="AT613" s="181" t="s">
        <v>174</v>
      </c>
      <c r="AU613" s="181" t="s">
        <v>99</v>
      </c>
      <c r="AV613" s="14" t="s">
        <v>170</v>
      </c>
      <c r="AW613" s="14" t="s">
        <v>5</v>
      </c>
      <c r="AX613" s="14" t="s">
        <v>88</v>
      </c>
      <c r="AY613" s="181" t="s">
        <v>162</v>
      </c>
    </row>
    <row r="614" spans="2:65" s="1" customFormat="1" ht="24.2" customHeight="1">
      <c r="B614" s="36"/>
      <c r="C614" s="153" t="s">
        <v>1011</v>
      </c>
      <c r="D614" s="153" t="s">
        <v>165</v>
      </c>
      <c r="E614" s="154" t="s">
        <v>1012</v>
      </c>
      <c r="F614" s="155" t="s">
        <v>1013</v>
      </c>
      <c r="G614" s="156" t="s">
        <v>179</v>
      </c>
      <c r="H614" s="157">
        <v>52.16</v>
      </c>
      <c r="I614" s="158"/>
      <c r="J614" s="158"/>
      <c r="K614" s="159">
        <f>ROUND(P614*H614,2)</f>
        <v>0</v>
      </c>
      <c r="L614" s="155" t="s">
        <v>169</v>
      </c>
      <c r="M614" s="36"/>
      <c r="N614" s="160" t="s">
        <v>1</v>
      </c>
      <c r="O614" s="125" t="s">
        <v>47</v>
      </c>
      <c r="P614" s="35">
        <f>I614+J614</f>
        <v>0</v>
      </c>
      <c r="Q614" s="35">
        <f>ROUND(I614*H614,2)</f>
        <v>0</v>
      </c>
      <c r="R614" s="35">
        <f>ROUND(J614*H614,2)</f>
        <v>0</v>
      </c>
      <c r="T614" s="161">
        <f>S614*H614</f>
        <v>0</v>
      </c>
      <c r="U614" s="161">
        <v>3.0000000000000001E-5</v>
      </c>
      <c r="V614" s="161">
        <f>U614*H614</f>
        <v>1.5647999999999999E-3</v>
      </c>
      <c r="W614" s="161">
        <v>0</v>
      </c>
      <c r="X614" s="162">
        <f>W614*H614</f>
        <v>0</v>
      </c>
      <c r="AR614" s="163" t="s">
        <v>282</v>
      </c>
      <c r="AT614" s="163" t="s">
        <v>165</v>
      </c>
      <c r="AU614" s="163" t="s">
        <v>99</v>
      </c>
      <c r="AY614" s="17" t="s">
        <v>162</v>
      </c>
      <c r="BE614" s="94">
        <f>IF(O614="základní",K614,0)</f>
        <v>0</v>
      </c>
      <c r="BF614" s="94">
        <f>IF(O614="snížená",K614,0)</f>
        <v>0</v>
      </c>
      <c r="BG614" s="94">
        <f>IF(O614="zákl. přenesená",K614,0)</f>
        <v>0</v>
      </c>
      <c r="BH614" s="94">
        <f>IF(O614="sníž. přenesená",K614,0)</f>
        <v>0</v>
      </c>
      <c r="BI614" s="94">
        <f>IF(O614="nulová",K614,0)</f>
        <v>0</v>
      </c>
      <c r="BJ614" s="17" t="s">
        <v>88</v>
      </c>
      <c r="BK614" s="94">
        <f>ROUND(P614*H614,2)</f>
        <v>0</v>
      </c>
      <c r="BL614" s="17" t="s">
        <v>282</v>
      </c>
      <c r="BM614" s="163" t="s">
        <v>1014</v>
      </c>
    </row>
    <row r="615" spans="2:65" s="1" customFormat="1" ht="11.25">
      <c r="B615" s="36"/>
      <c r="D615" s="164" t="s">
        <v>172</v>
      </c>
      <c r="F615" s="165" t="s">
        <v>1015</v>
      </c>
      <c r="I615" s="127"/>
      <c r="J615" s="127"/>
      <c r="M615" s="36"/>
      <c r="N615" s="166"/>
      <c r="X615" s="60"/>
      <c r="AT615" s="17" t="s">
        <v>172</v>
      </c>
      <c r="AU615" s="17" t="s">
        <v>99</v>
      </c>
    </row>
    <row r="616" spans="2:65" s="1" customFormat="1" ht="24">
      <c r="B616" s="36"/>
      <c r="C616" s="153" t="s">
        <v>1016</v>
      </c>
      <c r="D616" s="153" t="s">
        <v>165</v>
      </c>
      <c r="E616" s="154" t="s">
        <v>1017</v>
      </c>
      <c r="F616" s="155" t="s">
        <v>1018</v>
      </c>
      <c r="G616" s="156" t="s">
        <v>237</v>
      </c>
      <c r="H616" s="157">
        <v>44</v>
      </c>
      <c r="I616" s="158"/>
      <c r="J616" s="158"/>
      <c r="K616" s="159">
        <f>ROUND(P616*H616,2)</f>
        <v>0</v>
      </c>
      <c r="L616" s="155" t="s">
        <v>224</v>
      </c>
      <c r="M616" s="36"/>
      <c r="N616" s="160" t="s">
        <v>1</v>
      </c>
      <c r="O616" s="125" t="s">
        <v>47</v>
      </c>
      <c r="P616" s="35">
        <f>I616+J616</f>
        <v>0</v>
      </c>
      <c r="Q616" s="35">
        <f>ROUND(I616*H616,2)</f>
        <v>0</v>
      </c>
      <c r="R616" s="35">
        <f>ROUND(J616*H616,2)</f>
        <v>0</v>
      </c>
      <c r="T616" s="161">
        <f>S616*H616</f>
        <v>0</v>
      </c>
      <c r="U616" s="161">
        <v>0</v>
      </c>
      <c r="V616" s="161">
        <f>U616*H616</f>
        <v>0</v>
      </c>
      <c r="W616" s="161">
        <v>0</v>
      </c>
      <c r="X616" s="162">
        <f>W616*H616</f>
        <v>0</v>
      </c>
      <c r="AR616" s="163" t="s">
        <v>282</v>
      </c>
      <c r="AT616" s="163" t="s">
        <v>165</v>
      </c>
      <c r="AU616" s="163" t="s">
        <v>99</v>
      </c>
      <c r="AY616" s="17" t="s">
        <v>162</v>
      </c>
      <c r="BE616" s="94">
        <f>IF(O616="základní",K616,0)</f>
        <v>0</v>
      </c>
      <c r="BF616" s="94">
        <f>IF(O616="snížená",K616,0)</f>
        <v>0</v>
      </c>
      <c r="BG616" s="94">
        <f>IF(O616="zákl. přenesená",K616,0)</f>
        <v>0</v>
      </c>
      <c r="BH616" s="94">
        <f>IF(O616="sníž. přenesená",K616,0)</f>
        <v>0</v>
      </c>
      <c r="BI616" s="94">
        <f>IF(O616="nulová",K616,0)</f>
        <v>0</v>
      </c>
      <c r="BJ616" s="17" t="s">
        <v>88</v>
      </c>
      <c r="BK616" s="94">
        <f>ROUND(P616*H616,2)</f>
        <v>0</v>
      </c>
      <c r="BL616" s="17" t="s">
        <v>282</v>
      </c>
      <c r="BM616" s="163" t="s">
        <v>1019</v>
      </c>
    </row>
    <row r="617" spans="2:65" s="1" customFormat="1" ht="19.5">
      <c r="B617" s="36"/>
      <c r="D617" s="164" t="s">
        <v>172</v>
      </c>
      <c r="F617" s="165" t="s">
        <v>1020</v>
      </c>
      <c r="I617" s="127"/>
      <c r="J617" s="127"/>
      <c r="M617" s="36"/>
      <c r="N617" s="166"/>
      <c r="X617" s="60"/>
      <c r="AT617" s="17" t="s">
        <v>172</v>
      </c>
      <c r="AU617" s="17" t="s">
        <v>99</v>
      </c>
    </row>
    <row r="618" spans="2:65" s="12" customFormat="1" ht="11.25">
      <c r="B618" s="167"/>
      <c r="D618" s="164" t="s">
        <v>174</v>
      </c>
      <c r="E618" s="168" t="s">
        <v>1</v>
      </c>
      <c r="F618" s="169" t="s">
        <v>1021</v>
      </c>
      <c r="H618" s="168" t="s">
        <v>1</v>
      </c>
      <c r="I618" s="170"/>
      <c r="J618" s="170"/>
      <c r="M618" s="167"/>
      <c r="N618" s="171"/>
      <c r="X618" s="172"/>
      <c r="AT618" s="168" t="s">
        <v>174</v>
      </c>
      <c r="AU618" s="168" t="s">
        <v>99</v>
      </c>
      <c r="AV618" s="12" t="s">
        <v>88</v>
      </c>
      <c r="AW618" s="12" t="s">
        <v>5</v>
      </c>
      <c r="AX618" s="12" t="s">
        <v>84</v>
      </c>
      <c r="AY618" s="168" t="s">
        <v>162</v>
      </c>
    </row>
    <row r="619" spans="2:65" s="13" customFormat="1" ht="11.25">
      <c r="B619" s="173"/>
      <c r="D619" s="164" t="s">
        <v>174</v>
      </c>
      <c r="E619" s="174" t="s">
        <v>1</v>
      </c>
      <c r="F619" s="175" t="s">
        <v>1022</v>
      </c>
      <c r="H619" s="176">
        <v>24</v>
      </c>
      <c r="I619" s="177"/>
      <c r="J619" s="177"/>
      <c r="M619" s="173"/>
      <c r="N619" s="178"/>
      <c r="X619" s="179"/>
      <c r="AT619" s="174" t="s">
        <v>174</v>
      </c>
      <c r="AU619" s="174" t="s">
        <v>99</v>
      </c>
      <c r="AV619" s="13" t="s">
        <v>99</v>
      </c>
      <c r="AW619" s="13" t="s">
        <v>5</v>
      </c>
      <c r="AX619" s="13" t="s">
        <v>84</v>
      </c>
      <c r="AY619" s="174" t="s">
        <v>162</v>
      </c>
    </row>
    <row r="620" spans="2:65" s="12" customFormat="1" ht="11.25">
      <c r="B620" s="167"/>
      <c r="D620" s="164" t="s">
        <v>174</v>
      </c>
      <c r="E620" s="168" t="s">
        <v>1</v>
      </c>
      <c r="F620" s="169" t="s">
        <v>1023</v>
      </c>
      <c r="H620" s="168" t="s">
        <v>1</v>
      </c>
      <c r="I620" s="170"/>
      <c r="J620" s="170"/>
      <c r="M620" s="167"/>
      <c r="N620" s="171"/>
      <c r="X620" s="172"/>
      <c r="AT620" s="168" t="s">
        <v>174</v>
      </c>
      <c r="AU620" s="168" t="s">
        <v>99</v>
      </c>
      <c r="AV620" s="12" t="s">
        <v>88</v>
      </c>
      <c r="AW620" s="12" t="s">
        <v>5</v>
      </c>
      <c r="AX620" s="12" t="s">
        <v>84</v>
      </c>
      <c r="AY620" s="168" t="s">
        <v>162</v>
      </c>
    </row>
    <row r="621" spans="2:65" s="13" customFormat="1" ht="11.25">
      <c r="B621" s="173"/>
      <c r="D621" s="164" t="s">
        <v>174</v>
      </c>
      <c r="E621" s="174" t="s">
        <v>1</v>
      </c>
      <c r="F621" s="175" t="s">
        <v>1024</v>
      </c>
      <c r="H621" s="176">
        <v>20</v>
      </c>
      <c r="I621" s="177"/>
      <c r="J621" s="177"/>
      <c r="M621" s="173"/>
      <c r="N621" s="178"/>
      <c r="X621" s="179"/>
      <c r="AT621" s="174" t="s">
        <v>174</v>
      </c>
      <c r="AU621" s="174" t="s">
        <v>99</v>
      </c>
      <c r="AV621" s="13" t="s">
        <v>99</v>
      </c>
      <c r="AW621" s="13" t="s">
        <v>5</v>
      </c>
      <c r="AX621" s="13" t="s">
        <v>84</v>
      </c>
      <c r="AY621" s="174" t="s">
        <v>162</v>
      </c>
    </row>
    <row r="622" spans="2:65" s="14" customFormat="1" ht="11.25">
      <c r="B622" s="180"/>
      <c r="D622" s="164" t="s">
        <v>174</v>
      </c>
      <c r="E622" s="181" t="s">
        <v>1</v>
      </c>
      <c r="F622" s="182" t="s">
        <v>191</v>
      </c>
      <c r="H622" s="183">
        <v>44</v>
      </c>
      <c r="I622" s="184"/>
      <c r="J622" s="184"/>
      <c r="M622" s="180"/>
      <c r="N622" s="185"/>
      <c r="X622" s="186"/>
      <c r="AT622" s="181" t="s">
        <v>174</v>
      </c>
      <c r="AU622" s="181" t="s">
        <v>99</v>
      </c>
      <c r="AV622" s="14" t="s">
        <v>170</v>
      </c>
      <c r="AW622" s="14" t="s">
        <v>5</v>
      </c>
      <c r="AX622" s="14" t="s">
        <v>88</v>
      </c>
      <c r="AY622" s="181" t="s">
        <v>162</v>
      </c>
    </row>
    <row r="623" spans="2:65" s="1" customFormat="1" ht="24">
      <c r="B623" s="36"/>
      <c r="C623" s="153" t="s">
        <v>1025</v>
      </c>
      <c r="D623" s="153" t="s">
        <v>165</v>
      </c>
      <c r="E623" s="154" t="s">
        <v>1026</v>
      </c>
      <c r="F623" s="155" t="s">
        <v>1027</v>
      </c>
      <c r="G623" s="156" t="s">
        <v>179</v>
      </c>
      <c r="H623" s="157">
        <v>28</v>
      </c>
      <c r="I623" s="158"/>
      <c r="J623" s="158"/>
      <c r="K623" s="159">
        <f>ROUND(P623*H623,2)</f>
        <v>0</v>
      </c>
      <c r="L623" s="155" t="s">
        <v>169</v>
      </c>
      <c r="M623" s="36"/>
      <c r="N623" s="160" t="s">
        <v>1</v>
      </c>
      <c r="O623" s="125" t="s">
        <v>47</v>
      </c>
      <c r="P623" s="35">
        <f>I623+J623</f>
        <v>0</v>
      </c>
      <c r="Q623" s="35">
        <f>ROUND(I623*H623,2)</f>
        <v>0</v>
      </c>
      <c r="R623" s="35">
        <f>ROUND(J623*H623,2)</f>
        <v>0</v>
      </c>
      <c r="T623" s="161">
        <f>S623*H623</f>
        <v>0</v>
      </c>
      <c r="U623" s="161">
        <v>1.7000000000000001E-4</v>
      </c>
      <c r="V623" s="161">
        <f>U623*H623</f>
        <v>4.7600000000000003E-3</v>
      </c>
      <c r="W623" s="161">
        <v>0</v>
      </c>
      <c r="X623" s="162">
        <f>W623*H623</f>
        <v>0</v>
      </c>
      <c r="AR623" s="163" t="s">
        <v>282</v>
      </c>
      <c r="AT623" s="163" t="s">
        <v>165</v>
      </c>
      <c r="AU623" s="163" t="s">
        <v>99</v>
      </c>
      <c r="AY623" s="17" t="s">
        <v>162</v>
      </c>
      <c r="BE623" s="94">
        <f>IF(O623="základní",K623,0)</f>
        <v>0</v>
      </c>
      <c r="BF623" s="94">
        <f>IF(O623="snížená",K623,0)</f>
        <v>0</v>
      </c>
      <c r="BG623" s="94">
        <f>IF(O623="zákl. přenesená",K623,0)</f>
        <v>0</v>
      </c>
      <c r="BH623" s="94">
        <f>IF(O623="sníž. přenesená",K623,0)</f>
        <v>0</v>
      </c>
      <c r="BI623" s="94">
        <f>IF(O623="nulová",K623,0)</f>
        <v>0</v>
      </c>
      <c r="BJ623" s="17" t="s">
        <v>88</v>
      </c>
      <c r="BK623" s="94">
        <f>ROUND(P623*H623,2)</f>
        <v>0</v>
      </c>
      <c r="BL623" s="17" t="s">
        <v>282</v>
      </c>
      <c r="BM623" s="163" t="s">
        <v>1028</v>
      </c>
    </row>
    <row r="624" spans="2:65" s="1" customFormat="1" ht="19.5">
      <c r="B624" s="36"/>
      <c r="D624" s="164" t="s">
        <v>172</v>
      </c>
      <c r="F624" s="165" t="s">
        <v>1029</v>
      </c>
      <c r="I624" s="127"/>
      <c r="J624" s="127"/>
      <c r="M624" s="36"/>
      <c r="N624" s="166"/>
      <c r="X624" s="60"/>
      <c r="AT624" s="17" t="s">
        <v>172</v>
      </c>
      <c r="AU624" s="17" t="s">
        <v>99</v>
      </c>
    </row>
    <row r="625" spans="2:65" s="1" customFormat="1" ht="24.2" customHeight="1">
      <c r="B625" s="36"/>
      <c r="C625" s="187" t="s">
        <v>1030</v>
      </c>
      <c r="D625" s="187" t="s">
        <v>241</v>
      </c>
      <c r="E625" s="188" t="s">
        <v>1031</v>
      </c>
      <c r="F625" s="189" t="s">
        <v>1032</v>
      </c>
      <c r="G625" s="190" t="s">
        <v>179</v>
      </c>
      <c r="H625" s="191">
        <v>29.4</v>
      </c>
      <c r="I625" s="192"/>
      <c r="J625" s="193"/>
      <c r="K625" s="194">
        <f>ROUND(P625*H625,2)</f>
        <v>0</v>
      </c>
      <c r="L625" s="189" t="s">
        <v>169</v>
      </c>
      <c r="M625" s="195"/>
      <c r="N625" s="196" t="s">
        <v>1</v>
      </c>
      <c r="O625" s="125" t="s">
        <v>47</v>
      </c>
      <c r="P625" s="35">
        <f>I625+J625</f>
        <v>0</v>
      </c>
      <c r="Q625" s="35">
        <f>ROUND(I625*H625,2)</f>
        <v>0</v>
      </c>
      <c r="R625" s="35">
        <f>ROUND(J625*H625,2)</f>
        <v>0</v>
      </c>
      <c r="T625" s="161">
        <f>S625*H625</f>
        <v>0</v>
      </c>
      <c r="U625" s="161">
        <v>2.0000000000000002E-5</v>
      </c>
      <c r="V625" s="161">
        <f>U625*H625</f>
        <v>5.8799999999999998E-4</v>
      </c>
      <c r="W625" s="161">
        <v>0</v>
      </c>
      <c r="X625" s="162">
        <f>W625*H625</f>
        <v>0</v>
      </c>
      <c r="AR625" s="163" t="s">
        <v>377</v>
      </c>
      <c r="AT625" s="163" t="s">
        <v>241</v>
      </c>
      <c r="AU625" s="163" t="s">
        <v>99</v>
      </c>
      <c r="AY625" s="17" t="s">
        <v>162</v>
      </c>
      <c r="BE625" s="94">
        <f>IF(O625="základní",K625,0)</f>
        <v>0</v>
      </c>
      <c r="BF625" s="94">
        <f>IF(O625="snížená",K625,0)</f>
        <v>0</v>
      </c>
      <c r="BG625" s="94">
        <f>IF(O625="zákl. přenesená",K625,0)</f>
        <v>0</v>
      </c>
      <c r="BH625" s="94">
        <f>IF(O625="sníž. přenesená",K625,0)</f>
        <v>0</v>
      </c>
      <c r="BI625" s="94">
        <f>IF(O625="nulová",K625,0)</f>
        <v>0</v>
      </c>
      <c r="BJ625" s="17" t="s">
        <v>88</v>
      </c>
      <c r="BK625" s="94">
        <f>ROUND(P625*H625,2)</f>
        <v>0</v>
      </c>
      <c r="BL625" s="17" t="s">
        <v>282</v>
      </c>
      <c r="BM625" s="163" t="s">
        <v>1033</v>
      </c>
    </row>
    <row r="626" spans="2:65" s="1" customFormat="1" ht="11.25">
      <c r="B626" s="36"/>
      <c r="D626" s="164" t="s">
        <v>172</v>
      </c>
      <c r="F626" s="165" t="s">
        <v>1032</v>
      </c>
      <c r="I626" s="127"/>
      <c r="J626" s="127"/>
      <c r="M626" s="36"/>
      <c r="N626" s="166"/>
      <c r="X626" s="60"/>
      <c r="AT626" s="17" t="s">
        <v>172</v>
      </c>
      <c r="AU626" s="17" t="s">
        <v>99</v>
      </c>
    </row>
    <row r="627" spans="2:65" s="13" customFormat="1" ht="11.25">
      <c r="B627" s="173"/>
      <c r="D627" s="164" t="s">
        <v>174</v>
      </c>
      <c r="F627" s="175" t="s">
        <v>1034</v>
      </c>
      <c r="H627" s="176">
        <v>29.4</v>
      </c>
      <c r="I627" s="177"/>
      <c r="J627" s="177"/>
      <c r="M627" s="173"/>
      <c r="N627" s="178"/>
      <c r="X627" s="179"/>
      <c r="AT627" s="174" t="s">
        <v>174</v>
      </c>
      <c r="AU627" s="174" t="s">
        <v>99</v>
      </c>
      <c r="AV627" s="13" t="s">
        <v>99</v>
      </c>
      <c r="AW627" s="13" t="s">
        <v>4</v>
      </c>
      <c r="AX627" s="13" t="s">
        <v>88</v>
      </c>
      <c r="AY627" s="174" t="s">
        <v>162</v>
      </c>
    </row>
    <row r="628" spans="2:65" s="1" customFormat="1" ht="24">
      <c r="B628" s="36"/>
      <c r="C628" s="153" t="s">
        <v>1035</v>
      </c>
      <c r="D628" s="153" t="s">
        <v>165</v>
      </c>
      <c r="E628" s="154" t="s">
        <v>1036</v>
      </c>
      <c r="F628" s="155" t="s">
        <v>1037</v>
      </c>
      <c r="G628" s="156" t="s">
        <v>237</v>
      </c>
      <c r="H628" s="157">
        <v>28</v>
      </c>
      <c r="I628" s="158"/>
      <c r="J628" s="158"/>
      <c r="K628" s="159">
        <f>ROUND(P628*H628,2)</f>
        <v>0</v>
      </c>
      <c r="L628" s="155" t="s">
        <v>169</v>
      </c>
      <c r="M628" s="36"/>
      <c r="N628" s="160" t="s">
        <v>1</v>
      </c>
      <c r="O628" s="125" t="s">
        <v>47</v>
      </c>
      <c r="P628" s="35">
        <f>I628+J628</f>
        <v>0</v>
      </c>
      <c r="Q628" s="35">
        <f>ROUND(I628*H628,2)</f>
        <v>0</v>
      </c>
      <c r="R628" s="35">
        <f>ROUND(J628*H628,2)</f>
        <v>0</v>
      </c>
      <c r="T628" s="161">
        <f>S628*H628</f>
        <v>0</v>
      </c>
      <c r="U628" s="161">
        <v>1.7000000000000001E-4</v>
      </c>
      <c r="V628" s="161">
        <f>U628*H628</f>
        <v>4.7600000000000003E-3</v>
      </c>
      <c r="W628" s="161">
        <v>0</v>
      </c>
      <c r="X628" s="162">
        <f>W628*H628</f>
        <v>0</v>
      </c>
      <c r="AR628" s="163" t="s">
        <v>282</v>
      </c>
      <c r="AT628" s="163" t="s">
        <v>165</v>
      </c>
      <c r="AU628" s="163" t="s">
        <v>99</v>
      </c>
      <c r="AY628" s="17" t="s">
        <v>162</v>
      </c>
      <c r="BE628" s="94">
        <f>IF(O628="základní",K628,0)</f>
        <v>0</v>
      </c>
      <c r="BF628" s="94">
        <f>IF(O628="snížená",K628,0)</f>
        <v>0</v>
      </c>
      <c r="BG628" s="94">
        <f>IF(O628="zákl. přenesená",K628,0)</f>
        <v>0</v>
      </c>
      <c r="BH628" s="94">
        <f>IF(O628="sníž. přenesená",K628,0)</f>
        <v>0</v>
      </c>
      <c r="BI628" s="94">
        <f>IF(O628="nulová",K628,0)</f>
        <v>0</v>
      </c>
      <c r="BJ628" s="17" t="s">
        <v>88</v>
      </c>
      <c r="BK628" s="94">
        <f>ROUND(P628*H628,2)</f>
        <v>0</v>
      </c>
      <c r="BL628" s="17" t="s">
        <v>282</v>
      </c>
      <c r="BM628" s="163" t="s">
        <v>1038</v>
      </c>
    </row>
    <row r="629" spans="2:65" s="1" customFormat="1" ht="19.5">
      <c r="B629" s="36"/>
      <c r="D629" s="164" t="s">
        <v>172</v>
      </c>
      <c r="F629" s="165" t="s">
        <v>1039</v>
      </c>
      <c r="I629" s="127"/>
      <c r="J629" s="127"/>
      <c r="M629" s="36"/>
      <c r="N629" s="166"/>
      <c r="X629" s="60"/>
      <c r="AT629" s="17" t="s">
        <v>172</v>
      </c>
      <c r="AU629" s="17" t="s">
        <v>99</v>
      </c>
    </row>
    <row r="630" spans="2:65" s="12" customFormat="1" ht="11.25">
      <c r="B630" s="167"/>
      <c r="D630" s="164" t="s">
        <v>174</v>
      </c>
      <c r="E630" s="168" t="s">
        <v>1</v>
      </c>
      <c r="F630" s="169" t="s">
        <v>1040</v>
      </c>
      <c r="H630" s="168" t="s">
        <v>1</v>
      </c>
      <c r="I630" s="170"/>
      <c r="J630" s="170"/>
      <c r="M630" s="167"/>
      <c r="N630" s="171"/>
      <c r="X630" s="172"/>
      <c r="AT630" s="168" t="s">
        <v>174</v>
      </c>
      <c r="AU630" s="168" t="s">
        <v>99</v>
      </c>
      <c r="AV630" s="12" t="s">
        <v>88</v>
      </c>
      <c r="AW630" s="12" t="s">
        <v>5</v>
      </c>
      <c r="AX630" s="12" t="s">
        <v>84</v>
      </c>
      <c r="AY630" s="168" t="s">
        <v>162</v>
      </c>
    </row>
    <row r="631" spans="2:65" s="13" customFormat="1" ht="11.25">
      <c r="B631" s="173"/>
      <c r="D631" s="164" t="s">
        <v>174</v>
      </c>
      <c r="E631" s="174" t="s">
        <v>1</v>
      </c>
      <c r="F631" s="175" t="s">
        <v>1041</v>
      </c>
      <c r="H631" s="176">
        <v>28</v>
      </c>
      <c r="I631" s="177"/>
      <c r="J631" s="177"/>
      <c r="M631" s="173"/>
      <c r="N631" s="178"/>
      <c r="X631" s="179"/>
      <c r="AT631" s="174" t="s">
        <v>174</v>
      </c>
      <c r="AU631" s="174" t="s">
        <v>99</v>
      </c>
      <c r="AV631" s="13" t="s">
        <v>99</v>
      </c>
      <c r="AW631" s="13" t="s">
        <v>5</v>
      </c>
      <c r="AX631" s="13" t="s">
        <v>84</v>
      </c>
      <c r="AY631" s="174" t="s">
        <v>162</v>
      </c>
    </row>
    <row r="632" spans="2:65" s="14" customFormat="1" ht="11.25">
      <c r="B632" s="180"/>
      <c r="D632" s="164" t="s">
        <v>174</v>
      </c>
      <c r="E632" s="181" t="s">
        <v>1</v>
      </c>
      <c r="F632" s="182" t="s">
        <v>191</v>
      </c>
      <c r="H632" s="183">
        <v>28</v>
      </c>
      <c r="I632" s="184"/>
      <c r="J632" s="184"/>
      <c r="M632" s="180"/>
      <c r="N632" s="185"/>
      <c r="X632" s="186"/>
      <c r="AT632" s="181" t="s">
        <v>174</v>
      </c>
      <c r="AU632" s="181" t="s">
        <v>99</v>
      </c>
      <c r="AV632" s="14" t="s">
        <v>170</v>
      </c>
      <c r="AW632" s="14" t="s">
        <v>5</v>
      </c>
      <c r="AX632" s="14" t="s">
        <v>88</v>
      </c>
      <c r="AY632" s="181" t="s">
        <v>162</v>
      </c>
    </row>
    <row r="633" spans="2:65" s="1" customFormat="1" ht="24.2" customHeight="1">
      <c r="B633" s="36"/>
      <c r="C633" s="187" t="s">
        <v>1042</v>
      </c>
      <c r="D633" s="187" t="s">
        <v>241</v>
      </c>
      <c r="E633" s="188" t="s">
        <v>1043</v>
      </c>
      <c r="F633" s="189" t="s">
        <v>1044</v>
      </c>
      <c r="G633" s="190" t="s">
        <v>237</v>
      </c>
      <c r="H633" s="191">
        <v>28.824000000000002</v>
      </c>
      <c r="I633" s="192"/>
      <c r="J633" s="193"/>
      <c r="K633" s="194">
        <f>ROUND(P633*H633,2)</f>
        <v>0</v>
      </c>
      <c r="L633" s="189" t="s">
        <v>169</v>
      </c>
      <c r="M633" s="195"/>
      <c r="N633" s="196" t="s">
        <v>1</v>
      </c>
      <c r="O633" s="125" t="s">
        <v>47</v>
      </c>
      <c r="P633" s="35">
        <f>I633+J633</f>
        <v>0</v>
      </c>
      <c r="Q633" s="35">
        <f>ROUND(I633*H633,2)</f>
        <v>0</v>
      </c>
      <c r="R633" s="35">
        <f>ROUND(J633*H633,2)</f>
        <v>0</v>
      </c>
      <c r="T633" s="161">
        <f>S633*H633</f>
        <v>0</v>
      </c>
      <c r="U633" s="161">
        <v>3.0000000000000001E-5</v>
      </c>
      <c r="V633" s="161">
        <f>U633*H633</f>
        <v>8.6472000000000003E-4</v>
      </c>
      <c r="W633" s="161">
        <v>0</v>
      </c>
      <c r="X633" s="162">
        <f>W633*H633</f>
        <v>0</v>
      </c>
      <c r="AR633" s="163" t="s">
        <v>377</v>
      </c>
      <c r="AT633" s="163" t="s">
        <v>241</v>
      </c>
      <c r="AU633" s="163" t="s">
        <v>99</v>
      </c>
      <c r="AY633" s="17" t="s">
        <v>162</v>
      </c>
      <c r="BE633" s="94">
        <f>IF(O633="základní",K633,0)</f>
        <v>0</v>
      </c>
      <c r="BF633" s="94">
        <f>IF(O633="snížená",K633,0)</f>
        <v>0</v>
      </c>
      <c r="BG633" s="94">
        <f>IF(O633="zákl. přenesená",K633,0)</f>
        <v>0</v>
      </c>
      <c r="BH633" s="94">
        <f>IF(O633="sníž. přenesená",K633,0)</f>
        <v>0</v>
      </c>
      <c r="BI633" s="94">
        <f>IF(O633="nulová",K633,0)</f>
        <v>0</v>
      </c>
      <c r="BJ633" s="17" t="s">
        <v>88</v>
      </c>
      <c r="BK633" s="94">
        <f>ROUND(P633*H633,2)</f>
        <v>0</v>
      </c>
      <c r="BL633" s="17" t="s">
        <v>282</v>
      </c>
      <c r="BM633" s="163" t="s">
        <v>1045</v>
      </c>
    </row>
    <row r="634" spans="2:65" s="1" customFormat="1" ht="11.25">
      <c r="B634" s="36"/>
      <c r="D634" s="164" t="s">
        <v>172</v>
      </c>
      <c r="F634" s="165" t="s">
        <v>1044</v>
      </c>
      <c r="I634" s="127"/>
      <c r="J634" s="127"/>
      <c r="M634" s="36"/>
      <c r="N634" s="166"/>
      <c r="X634" s="60"/>
      <c r="AT634" s="17" t="s">
        <v>172</v>
      </c>
      <c r="AU634" s="17" t="s">
        <v>99</v>
      </c>
    </row>
    <row r="635" spans="2:65" s="1" customFormat="1" ht="24.2" customHeight="1">
      <c r="B635" s="36"/>
      <c r="C635" s="153" t="s">
        <v>1046</v>
      </c>
      <c r="D635" s="153" t="s">
        <v>165</v>
      </c>
      <c r="E635" s="154" t="s">
        <v>1047</v>
      </c>
      <c r="F635" s="155" t="s">
        <v>1048</v>
      </c>
      <c r="G635" s="156" t="s">
        <v>168</v>
      </c>
      <c r="H635" s="157">
        <v>30.01</v>
      </c>
      <c r="I635" s="158"/>
      <c r="J635" s="158"/>
      <c r="K635" s="159">
        <f>ROUND(P635*H635,2)</f>
        <v>0</v>
      </c>
      <c r="L635" s="155" t="s">
        <v>169</v>
      </c>
      <c r="M635" s="36"/>
      <c r="N635" s="160" t="s">
        <v>1</v>
      </c>
      <c r="O635" s="125" t="s">
        <v>47</v>
      </c>
      <c r="P635" s="35">
        <f>I635+J635</f>
        <v>0</v>
      </c>
      <c r="Q635" s="35">
        <f>ROUND(I635*H635,2)</f>
        <v>0</v>
      </c>
      <c r="R635" s="35">
        <f>ROUND(J635*H635,2)</f>
        <v>0</v>
      </c>
      <c r="T635" s="161">
        <f>S635*H635</f>
        <v>0</v>
      </c>
      <c r="U635" s="161">
        <v>5.0000000000000002E-5</v>
      </c>
      <c r="V635" s="161">
        <f>U635*H635</f>
        <v>1.5005000000000001E-3</v>
      </c>
      <c r="W635" s="161">
        <v>0</v>
      </c>
      <c r="X635" s="162">
        <f>W635*H635</f>
        <v>0</v>
      </c>
      <c r="AR635" s="163" t="s">
        <v>282</v>
      </c>
      <c r="AT635" s="163" t="s">
        <v>165</v>
      </c>
      <c r="AU635" s="163" t="s">
        <v>99</v>
      </c>
      <c r="AY635" s="17" t="s">
        <v>162</v>
      </c>
      <c r="BE635" s="94">
        <f>IF(O635="základní",K635,0)</f>
        <v>0</v>
      </c>
      <c r="BF635" s="94">
        <f>IF(O635="snížená",K635,0)</f>
        <v>0</v>
      </c>
      <c r="BG635" s="94">
        <f>IF(O635="zákl. přenesená",K635,0)</f>
        <v>0</v>
      </c>
      <c r="BH635" s="94">
        <f>IF(O635="sníž. přenesená",K635,0)</f>
        <v>0</v>
      </c>
      <c r="BI635" s="94">
        <f>IF(O635="nulová",K635,0)</f>
        <v>0</v>
      </c>
      <c r="BJ635" s="17" t="s">
        <v>88</v>
      </c>
      <c r="BK635" s="94">
        <f>ROUND(P635*H635,2)</f>
        <v>0</v>
      </c>
      <c r="BL635" s="17" t="s">
        <v>282</v>
      </c>
      <c r="BM635" s="163" t="s">
        <v>1049</v>
      </c>
    </row>
    <row r="636" spans="2:65" s="1" customFormat="1" ht="19.5">
      <c r="B636" s="36"/>
      <c r="D636" s="164" t="s">
        <v>172</v>
      </c>
      <c r="F636" s="165" t="s">
        <v>1050</v>
      </c>
      <c r="I636" s="127"/>
      <c r="J636" s="127"/>
      <c r="M636" s="36"/>
      <c r="N636" s="166"/>
      <c r="X636" s="60"/>
      <c r="AT636" s="17" t="s">
        <v>172</v>
      </c>
      <c r="AU636" s="17" t="s">
        <v>99</v>
      </c>
    </row>
    <row r="637" spans="2:65" s="12" customFormat="1" ht="11.25">
      <c r="B637" s="167"/>
      <c r="D637" s="164" t="s">
        <v>174</v>
      </c>
      <c r="E637" s="168" t="s">
        <v>1</v>
      </c>
      <c r="F637" s="169" t="s">
        <v>1051</v>
      </c>
      <c r="H637" s="168" t="s">
        <v>1</v>
      </c>
      <c r="I637" s="170"/>
      <c r="J637" s="170"/>
      <c r="M637" s="167"/>
      <c r="N637" s="171"/>
      <c r="X637" s="172"/>
      <c r="AT637" s="168" t="s">
        <v>174</v>
      </c>
      <c r="AU637" s="168" t="s">
        <v>99</v>
      </c>
      <c r="AV637" s="12" t="s">
        <v>88</v>
      </c>
      <c r="AW637" s="12" t="s">
        <v>5</v>
      </c>
      <c r="AX637" s="12" t="s">
        <v>84</v>
      </c>
      <c r="AY637" s="168" t="s">
        <v>162</v>
      </c>
    </row>
    <row r="638" spans="2:65" s="13" customFormat="1" ht="11.25">
      <c r="B638" s="173"/>
      <c r="D638" s="164" t="s">
        <v>174</v>
      </c>
      <c r="E638" s="174" t="s">
        <v>1</v>
      </c>
      <c r="F638" s="175" t="s">
        <v>1052</v>
      </c>
      <c r="H638" s="176">
        <v>30.01</v>
      </c>
      <c r="I638" s="177"/>
      <c r="J638" s="177"/>
      <c r="M638" s="173"/>
      <c r="N638" s="178"/>
      <c r="X638" s="179"/>
      <c r="AT638" s="174" t="s">
        <v>174</v>
      </c>
      <c r="AU638" s="174" t="s">
        <v>99</v>
      </c>
      <c r="AV638" s="13" t="s">
        <v>99</v>
      </c>
      <c r="AW638" s="13" t="s">
        <v>5</v>
      </c>
      <c r="AX638" s="13" t="s">
        <v>84</v>
      </c>
      <c r="AY638" s="174" t="s">
        <v>162</v>
      </c>
    </row>
    <row r="639" spans="2:65" s="14" customFormat="1" ht="11.25">
      <c r="B639" s="180"/>
      <c r="D639" s="164" t="s">
        <v>174</v>
      </c>
      <c r="E639" s="181" t="s">
        <v>1</v>
      </c>
      <c r="F639" s="182" t="s">
        <v>191</v>
      </c>
      <c r="H639" s="183">
        <v>30.01</v>
      </c>
      <c r="I639" s="184"/>
      <c r="J639" s="184"/>
      <c r="M639" s="180"/>
      <c r="N639" s="185"/>
      <c r="X639" s="186"/>
      <c r="AT639" s="181" t="s">
        <v>174</v>
      </c>
      <c r="AU639" s="181" t="s">
        <v>99</v>
      </c>
      <c r="AV639" s="14" t="s">
        <v>170</v>
      </c>
      <c r="AW639" s="14" t="s">
        <v>5</v>
      </c>
      <c r="AX639" s="14" t="s">
        <v>88</v>
      </c>
      <c r="AY639" s="181" t="s">
        <v>162</v>
      </c>
    </row>
    <row r="640" spans="2:65" s="1" customFormat="1" ht="24.2" customHeight="1">
      <c r="B640" s="36"/>
      <c r="C640" s="153" t="s">
        <v>1053</v>
      </c>
      <c r="D640" s="153" t="s">
        <v>165</v>
      </c>
      <c r="E640" s="154" t="s">
        <v>1054</v>
      </c>
      <c r="F640" s="155" t="s">
        <v>1055</v>
      </c>
      <c r="G640" s="156" t="s">
        <v>298</v>
      </c>
      <c r="H640" s="157">
        <v>0.83099999999999996</v>
      </c>
      <c r="I640" s="158"/>
      <c r="J640" s="158"/>
      <c r="K640" s="159">
        <f>ROUND(P640*H640,2)</f>
        <v>0</v>
      </c>
      <c r="L640" s="155" t="s">
        <v>169</v>
      </c>
      <c r="M640" s="36"/>
      <c r="N640" s="160" t="s">
        <v>1</v>
      </c>
      <c r="O640" s="125" t="s">
        <v>47</v>
      </c>
      <c r="P640" s="35">
        <f>I640+J640</f>
        <v>0</v>
      </c>
      <c r="Q640" s="35">
        <f>ROUND(I640*H640,2)</f>
        <v>0</v>
      </c>
      <c r="R640" s="35">
        <f>ROUND(J640*H640,2)</f>
        <v>0</v>
      </c>
      <c r="T640" s="161">
        <f>S640*H640</f>
        <v>0</v>
      </c>
      <c r="U640" s="161">
        <v>0</v>
      </c>
      <c r="V640" s="161">
        <f>U640*H640</f>
        <v>0</v>
      </c>
      <c r="W640" s="161">
        <v>0</v>
      </c>
      <c r="X640" s="162">
        <f>W640*H640</f>
        <v>0</v>
      </c>
      <c r="AR640" s="163" t="s">
        <v>282</v>
      </c>
      <c r="AT640" s="163" t="s">
        <v>165</v>
      </c>
      <c r="AU640" s="163" t="s">
        <v>99</v>
      </c>
      <c r="AY640" s="17" t="s">
        <v>162</v>
      </c>
      <c r="BE640" s="94">
        <f>IF(O640="základní",K640,0)</f>
        <v>0</v>
      </c>
      <c r="BF640" s="94">
        <f>IF(O640="snížená",K640,0)</f>
        <v>0</v>
      </c>
      <c r="BG640" s="94">
        <f>IF(O640="zákl. přenesená",K640,0)</f>
        <v>0</v>
      </c>
      <c r="BH640" s="94">
        <f>IF(O640="sníž. přenesená",K640,0)</f>
        <v>0</v>
      </c>
      <c r="BI640" s="94">
        <f>IF(O640="nulová",K640,0)</f>
        <v>0</v>
      </c>
      <c r="BJ640" s="17" t="s">
        <v>88</v>
      </c>
      <c r="BK640" s="94">
        <f>ROUND(P640*H640,2)</f>
        <v>0</v>
      </c>
      <c r="BL640" s="17" t="s">
        <v>282</v>
      </c>
      <c r="BM640" s="163" t="s">
        <v>1056</v>
      </c>
    </row>
    <row r="641" spans="2:65" s="1" customFormat="1" ht="29.25">
      <c r="B641" s="36"/>
      <c r="D641" s="164" t="s">
        <v>172</v>
      </c>
      <c r="F641" s="165" t="s">
        <v>1057</v>
      </c>
      <c r="I641" s="127"/>
      <c r="J641" s="127"/>
      <c r="M641" s="36"/>
      <c r="N641" s="166"/>
      <c r="X641" s="60"/>
      <c r="AT641" s="17" t="s">
        <v>172</v>
      </c>
      <c r="AU641" s="17" t="s">
        <v>99</v>
      </c>
    </row>
    <row r="642" spans="2:65" s="1" customFormat="1" ht="24.2" customHeight="1">
      <c r="B642" s="36"/>
      <c r="C642" s="153" t="s">
        <v>1058</v>
      </c>
      <c r="D642" s="153" t="s">
        <v>165</v>
      </c>
      <c r="E642" s="154" t="s">
        <v>1059</v>
      </c>
      <c r="F642" s="155" t="s">
        <v>1060</v>
      </c>
      <c r="G642" s="156" t="s">
        <v>298</v>
      </c>
      <c r="H642" s="157">
        <v>0.83099999999999996</v>
      </c>
      <c r="I642" s="158"/>
      <c r="J642" s="158"/>
      <c r="K642" s="159">
        <f>ROUND(P642*H642,2)</f>
        <v>0</v>
      </c>
      <c r="L642" s="155" t="s">
        <v>207</v>
      </c>
      <c r="M642" s="36"/>
      <c r="N642" s="160" t="s">
        <v>1</v>
      </c>
      <c r="O642" s="125" t="s">
        <v>47</v>
      </c>
      <c r="P642" s="35">
        <f>I642+J642</f>
        <v>0</v>
      </c>
      <c r="Q642" s="35">
        <f>ROUND(I642*H642,2)</f>
        <v>0</v>
      </c>
      <c r="R642" s="35">
        <f>ROUND(J642*H642,2)</f>
        <v>0</v>
      </c>
      <c r="T642" s="161">
        <f>S642*H642</f>
        <v>0</v>
      </c>
      <c r="U642" s="161">
        <v>0</v>
      </c>
      <c r="V642" s="161">
        <f>U642*H642</f>
        <v>0</v>
      </c>
      <c r="W642" s="161">
        <v>0</v>
      </c>
      <c r="X642" s="162">
        <f>W642*H642</f>
        <v>0</v>
      </c>
      <c r="AR642" s="163" t="s">
        <v>282</v>
      </c>
      <c r="AT642" s="163" t="s">
        <v>165</v>
      </c>
      <c r="AU642" s="163" t="s">
        <v>99</v>
      </c>
      <c r="AY642" s="17" t="s">
        <v>162</v>
      </c>
      <c r="BE642" s="94">
        <f>IF(O642="základní",K642,0)</f>
        <v>0</v>
      </c>
      <c r="BF642" s="94">
        <f>IF(O642="snížená",K642,0)</f>
        <v>0</v>
      </c>
      <c r="BG642" s="94">
        <f>IF(O642="zákl. přenesená",K642,0)</f>
        <v>0</v>
      </c>
      <c r="BH642" s="94">
        <f>IF(O642="sníž. přenesená",K642,0)</f>
        <v>0</v>
      </c>
      <c r="BI642" s="94">
        <f>IF(O642="nulová",K642,0)</f>
        <v>0</v>
      </c>
      <c r="BJ642" s="17" t="s">
        <v>88</v>
      </c>
      <c r="BK642" s="94">
        <f>ROUND(P642*H642,2)</f>
        <v>0</v>
      </c>
      <c r="BL642" s="17" t="s">
        <v>282</v>
      </c>
      <c r="BM642" s="163" t="s">
        <v>1061</v>
      </c>
    </row>
    <row r="643" spans="2:65" s="1" customFormat="1" ht="29.25">
      <c r="B643" s="36"/>
      <c r="D643" s="164" t="s">
        <v>172</v>
      </c>
      <c r="F643" s="165" t="s">
        <v>1062</v>
      </c>
      <c r="I643" s="127"/>
      <c r="J643" s="127"/>
      <c r="M643" s="36"/>
      <c r="N643" s="166"/>
      <c r="X643" s="60"/>
      <c r="AT643" s="17" t="s">
        <v>172</v>
      </c>
      <c r="AU643" s="17" t="s">
        <v>99</v>
      </c>
    </row>
    <row r="644" spans="2:65" s="1" customFormat="1" ht="24.2" customHeight="1">
      <c r="B644" s="36"/>
      <c r="C644" s="153" t="s">
        <v>1063</v>
      </c>
      <c r="D644" s="153" t="s">
        <v>165</v>
      </c>
      <c r="E644" s="154" t="s">
        <v>1064</v>
      </c>
      <c r="F644" s="155" t="s">
        <v>1065</v>
      </c>
      <c r="G644" s="156" t="s">
        <v>298</v>
      </c>
      <c r="H644" s="157">
        <v>0.83099999999999996</v>
      </c>
      <c r="I644" s="158"/>
      <c r="J644" s="158"/>
      <c r="K644" s="159">
        <f>ROUND(P644*H644,2)</f>
        <v>0</v>
      </c>
      <c r="L644" s="155" t="s">
        <v>207</v>
      </c>
      <c r="M644" s="36"/>
      <c r="N644" s="160" t="s">
        <v>1</v>
      </c>
      <c r="O644" s="125" t="s">
        <v>47</v>
      </c>
      <c r="P644" s="35">
        <f>I644+J644</f>
        <v>0</v>
      </c>
      <c r="Q644" s="35">
        <f>ROUND(I644*H644,2)</f>
        <v>0</v>
      </c>
      <c r="R644" s="35">
        <f>ROUND(J644*H644,2)</f>
        <v>0</v>
      </c>
      <c r="T644" s="161">
        <f>S644*H644</f>
        <v>0</v>
      </c>
      <c r="U644" s="161">
        <v>0</v>
      </c>
      <c r="V644" s="161">
        <f>U644*H644</f>
        <v>0</v>
      </c>
      <c r="W644" s="161">
        <v>0</v>
      </c>
      <c r="X644" s="162">
        <f>W644*H644</f>
        <v>0</v>
      </c>
      <c r="AR644" s="163" t="s">
        <v>282</v>
      </c>
      <c r="AT644" s="163" t="s">
        <v>165</v>
      </c>
      <c r="AU644" s="163" t="s">
        <v>99</v>
      </c>
      <c r="AY644" s="17" t="s">
        <v>162</v>
      </c>
      <c r="BE644" s="94">
        <f>IF(O644="základní",K644,0)</f>
        <v>0</v>
      </c>
      <c r="BF644" s="94">
        <f>IF(O644="snížená",K644,0)</f>
        <v>0</v>
      </c>
      <c r="BG644" s="94">
        <f>IF(O644="zákl. přenesená",K644,0)</f>
        <v>0</v>
      </c>
      <c r="BH644" s="94">
        <f>IF(O644="sníž. přenesená",K644,0)</f>
        <v>0</v>
      </c>
      <c r="BI644" s="94">
        <f>IF(O644="nulová",K644,0)</f>
        <v>0</v>
      </c>
      <c r="BJ644" s="17" t="s">
        <v>88</v>
      </c>
      <c r="BK644" s="94">
        <f>ROUND(P644*H644,2)</f>
        <v>0</v>
      </c>
      <c r="BL644" s="17" t="s">
        <v>282</v>
      </c>
      <c r="BM644" s="163" t="s">
        <v>1066</v>
      </c>
    </row>
    <row r="645" spans="2:65" s="1" customFormat="1" ht="29.25">
      <c r="B645" s="36"/>
      <c r="D645" s="164" t="s">
        <v>172</v>
      </c>
      <c r="F645" s="165" t="s">
        <v>1067</v>
      </c>
      <c r="I645" s="127"/>
      <c r="J645" s="127"/>
      <c r="M645" s="36"/>
      <c r="N645" s="166"/>
      <c r="X645" s="60"/>
      <c r="AT645" s="17" t="s">
        <v>172</v>
      </c>
      <c r="AU645" s="17" t="s">
        <v>99</v>
      </c>
    </row>
    <row r="646" spans="2:65" s="1" customFormat="1" ht="24.2" customHeight="1">
      <c r="B646" s="36"/>
      <c r="C646" s="153" t="s">
        <v>1068</v>
      </c>
      <c r="D646" s="153" t="s">
        <v>165</v>
      </c>
      <c r="E646" s="154" t="s">
        <v>1069</v>
      </c>
      <c r="F646" s="155" t="s">
        <v>1070</v>
      </c>
      <c r="G646" s="156" t="s">
        <v>298</v>
      </c>
      <c r="H646" s="157">
        <v>0.83099999999999996</v>
      </c>
      <c r="I646" s="158"/>
      <c r="J646" s="158"/>
      <c r="K646" s="159">
        <f>ROUND(P646*H646,2)</f>
        <v>0</v>
      </c>
      <c r="L646" s="155" t="s">
        <v>207</v>
      </c>
      <c r="M646" s="36"/>
      <c r="N646" s="160" t="s">
        <v>1</v>
      </c>
      <c r="O646" s="125" t="s">
        <v>47</v>
      </c>
      <c r="P646" s="35">
        <f>I646+J646</f>
        <v>0</v>
      </c>
      <c r="Q646" s="35">
        <f>ROUND(I646*H646,2)</f>
        <v>0</v>
      </c>
      <c r="R646" s="35">
        <f>ROUND(J646*H646,2)</f>
        <v>0</v>
      </c>
      <c r="T646" s="161">
        <f>S646*H646</f>
        <v>0</v>
      </c>
      <c r="U646" s="161">
        <v>0</v>
      </c>
      <c r="V646" s="161">
        <f>U646*H646</f>
        <v>0</v>
      </c>
      <c r="W646" s="161">
        <v>0</v>
      </c>
      <c r="X646" s="162">
        <f>W646*H646</f>
        <v>0</v>
      </c>
      <c r="AR646" s="163" t="s">
        <v>282</v>
      </c>
      <c r="AT646" s="163" t="s">
        <v>165</v>
      </c>
      <c r="AU646" s="163" t="s">
        <v>99</v>
      </c>
      <c r="AY646" s="17" t="s">
        <v>162</v>
      </c>
      <c r="BE646" s="94">
        <f>IF(O646="základní",K646,0)</f>
        <v>0</v>
      </c>
      <c r="BF646" s="94">
        <f>IF(O646="snížená",K646,0)</f>
        <v>0</v>
      </c>
      <c r="BG646" s="94">
        <f>IF(O646="zákl. přenesená",K646,0)</f>
        <v>0</v>
      </c>
      <c r="BH646" s="94">
        <f>IF(O646="sníž. přenesená",K646,0)</f>
        <v>0</v>
      </c>
      <c r="BI646" s="94">
        <f>IF(O646="nulová",K646,0)</f>
        <v>0</v>
      </c>
      <c r="BJ646" s="17" t="s">
        <v>88</v>
      </c>
      <c r="BK646" s="94">
        <f>ROUND(P646*H646,2)</f>
        <v>0</v>
      </c>
      <c r="BL646" s="17" t="s">
        <v>282</v>
      </c>
      <c r="BM646" s="163" t="s">
        <v>1071</v>
      </c>
    </row>
    <row r="647" spans="2:65" s="1" customFormat="1" ht="39">
      <c r="B647" s="36"/>
      <c r="D647" s="164" t="s">
        <v>172</v>
      </c>
      <c r="F647" s="165" t="s">
        <v>1072</v>
      </c>
      <c r="I647" s="127"/>
      <c r="J647" s="127"/>
      <c r="M647" s="36"/>
      <c r="N647" s="166"/>
      <c r="X647" s="60"/>
      <c r="AT647" s="17" t="s">
        <v>172</v>
      </c>
      <c r="AU647" s="17" t="s">
        <v>99</v>
      </c>
    </row>
    <row r="648" spans="2:65" s="11" customFormat="1" ht="22.9" customHeight="1">
      <c r="B648" s="140"/>
      <c r="D648" s="141" t="s">
        <v>83</v>
      </c>
      <c r="E648" s="151" t="s">
        <v>1073</v>
      </c>
      <c r="F648" s="151" t="s">
        <v>1074</v>
      </c>
      <c r="I648" s="143"/>
      <c r="J648" s="143"/>
      <c r="K648" s="152">
        <f>BK648</f>
        <v>0</v>
      </c>
      <c r="M648" s="140"/>
      <c r="N648" s="145"/>
      <c r="Q648" s="146">
        <f>SUM(Q649:Q671)</f>
        <v>0</v>
      </c>
      <c r="R648" s="146">
        <f>SUM(R649:R671)</f>
        <v>0</v>
      </c>
      <c r="T648" s="147">
        <f>SUM(T649:T671)</f>
        <v>0</v>
      </c>
      <c r="V648" s="147">
        <f>SUM(V649:V671)</f>
        <v>3.3940000000000003E-3</v>
      </c>
      <c r="X648" s="148">
        <f>SUM(X649:X671)</f>
        <v>3.7260000000000001E-2</v>
      </c>
      <c r="AR648" s="141" t="s">
        <v>99</v>
      </c>
      <c r="AT648" s="149" t="s">
        <v>83</v>
      </c>
      <c r="AU648" s="149" t="s">
        <v>88</v>
      </c>
      <c r="AY648" s="141" t="s">
        <v>162</v>
      </c>
      <c r="BK648" s="150">
        <f>SUM(BK649:BK671)</f>
        <v>0</v>
      </c>
    </row>
    <row r="649" spans="2:65" s="1" customFormat="1" ht="24.2" customHeight="1">
      <c r="B649" s="36"/>
      <c r="C649" s="153" t="s">
        <v>1075</v>
      </c>
      <c r="D649" s="153" t="s">
        <v>165</v>
      </c>
      <c r="E649" s="154" t="s">
        <v>1076</v>
      </c>
      <c r="F649" s="155" t="s">
        <v>1077</v>
      </c>
      <c r="G649" s="156" t="s">
        <v>168</v>
      </c>
      <c r="H649" s="157">
        <v>12.42</v>
      </c>
      <c r="I649" s="158"/>
      <c r="J649" s="158"/>
      <c r="K649" s="159">
        <f>ROUND(P649*H649,2)</f>
        <v>0</v>
      </c>
      <c r="L649" s="155" t="s">
        <v>169</v>
      </c>
      <c r="M649" s="36"/>
      <c r="N649" s="160" t="s">
        <v>1</v>
      </c>
      <c r="O649" s="125" t="s">
        <v>47</v>
      </c>
      <c r="P649" s="35">
        <f>I649+J649</f>
        <v>0</v>
      </c>
      <c r="Q649" s="35">
        <f>ROUND(I649*H649,2)</f>
        <v>0</v>
      </c>
      <c r="R649" s="35">
        <f>ROUND(J649*H649,2)</f>
        <v>0</v>
      </c>
      <c r="T649" s="161">
        <f>S649*H649</f>
        <v>0</v>
      </c>
      <c r="U649" s="161">
        <v>0</v>
      </c>
      <c r="V649" s="161">
        <f>U649*H649</f>
        <v>0</v>
      </c>
      <c r="W649" s="161">
        <v>3.0000000000000001E-3</v>
      </c>
      <c r="X649" s="162">
        <f>W649*H649</f>
        <v>3.7260000000000001E-2</v>
      </c>
      <c r="AR649" s="163" t="s">
        <v>282</v>
      </c>
      <c r="AT649" s="163" t="s">
        <v>165</v>
      </c>
      <c r="AU649" s="163" t="s">
        <v>99</v>
      </c>
      <c r="AY649" s="17" t="s">
        <v>162</v>
      </c>
      <c r="BE649" s="94">
        <f>IF(O649="základní",K649,0)</f>
        <v>0</v>
      </c>
      <c r="BF649" s="94">
        <f>IF(O649="snížená",K649,0)</f>
        <v>0</v>
      </c>
      <c r="BG649" s="94">
        <f>IF(O649="zákl. přenesená",K649,0)</f>
        <v>0</v>
      </c>
      <c r="BH649" s="94">
        <f>IF(O649="sníž. přenesená",K649,0)</f>
        <v>0</v>
      </c>
      <c r="BI649" s="94">
        <f>IF(O649="nulová",K649,0)</f>
        <v>0</v>
      </c>
      <c r="BJ649" s="17" t="s">
        <v>88</v>
      </c>
      <c r="BK649" s="94">
        <f>ROUND(P649*H649,2)</f>
        <v>0</v>
      </c>
      <c r="BL649" s="17" t="s">
        <v>282</v>
      </c>
      <c r="BM649" s="163" t="s">
        <v>1078</v>
      </c>
    </row>
    <row r="650" spans="2:65" s="1" customFormat="1" ht="11.25">
      <c r="B650" s="36"/>
      <c r="D650" s="164" t="s">
        <v>172</v>
      </c>
      <c r="F650" s="165" t="s">
        <v>1079</v>
      </c>
      <c r="I650" s="127"/>
      <c r="J650" s="127"/>
      <c r="M650" s="36"/>
      <c r="N650" s="166"/>
      <c r="X650" s="60"/>
      <c r="AT650" s="17" t="s">
        <v>172</v>
      </c>
      <c r="AU650" s="17" t="s">
        <v>99</v>
      </c>
    </row>
    <row r="651" spans="2:65" s="12" customFormat="1" ht="11.25">
      <c r="B651" s="167"/>
      <c r="D651" s="164" t="s">
        <v>174</v>
      </c>
      <c r="E651" s="168" t="s">
        <v>1</v>
      </c>
      <c r="F651" s="169" t="s">
        <v>832</v>
      </c>
      <c r="H651" s="168" t="s">
        <v>1</v>
      </c>
      <c r="I651" s="170"/>
      <c r="J651" s="170"/>
      <c r="M651" s="167"/>
      <c r="N651" s="171"/>
      <c r="X651" s="172"/>
      <c r="AT651" s="168" t="s">
        <v>174</v>
      </c>
      <c r="AU651" s="168" t="s">
        <v>99</v>
      </c>
      <c r="AV651" s="12" t="s">
        <v>88</v>
      </c>
      <c r="AW651" s="12" t="s">
        <v>5</v>
      </c>
      <c r="AX651" s="12" t="s">
        <v>84</v>
      </c>
      <c r="AY651" s="168" t="s">
        <v>162</v>
      </c>
    </row>
    <row r="652" spans="2:65" s="13" customFormat="1" ht="11.25">
      <c r="B652" s="173"/>
      <c r="D652" s="164" t="s">
        <v>174</v>
      </c>
      <c r="E652" s="174" t="s">
        <v>1</v>
      </c>
      <c r="F652" s="175" t="s">
        <v>1080</v>
      </c>
      <c r="H652" s="176">
        <v>12.42</v>
      </c>
      <c r="I652" s="177"/>
      <c r="J652" s="177"/>
      <c r="M652" s="173"/>
      <c r="N652" s="178"/>
      <c r="X652" s="179"/>
      <c r="AT652" s="174" t="s">
        <v>174</v>
      </c>
      <c r="AU652" s="174" t="s">
        <v>99</v>
      </c>
      <c r="AV652" s="13" t="s">
        <v>99</v>
      </c>
      <c r="AW652" s="13" t="s">
        <v>5</v>
      </c>
      <c r="AX652" s="13" t="s">
        <v>84</v>
      </c>
      <c r="AY652" s="174" t="s">
        <v>162</v>
      </c>
    </row>
    <row r="653" spans="2:65" s="14" customFormat="1" ht="11.25">
      <c r="B653" s="180"/>
      <c r="D653" s="164" t="s">
        <v>174</v>
      </c>
      <c r="E653" s="181" t="s">
        <v>1</v>
      </c>
      <c r="F653" s="182" t="s">
        <v>191</v>
      </c>
      <c r="H653" s="183">
        <v>12.42</v>
      </c>
      <c r="I653" s="184"/>
      <c r="J653" s="184"/>
      <c r="M653" s="180"/>
      <c r="N653" s="185"/>
      <c r="X653" s="186"/>
      <c r="AT653" s="181" t="s">
        <v>174</v>
      </c>
      <c r="AU653" s="181" t="s">
        <v>99</v>
      </c>
      <c r="AV653" s="14" t="s">
        <v>170</v>
      </c>
      <c r="AW653" s="14" t="s">
        <v>5</v>
      </c>
      <c r="AX653" s="14" t="s">
        <v>88</v>
      </c>
      <c r="AY653" s="181" t="s">
        <v>162</v>
      </c>
    </row>
    <row r="654" spans="2:65" s="1" customFormat="1" ht="24.2" customHeight="1">
      <c r="B654" s="36"/>
      <c r="C654" s="153" t="s">
        <v>1081</v>
      </c>
      <c r="D654" s="153" t="s">
        <v>165</v>
      </c>
      <c r="E654" s="154" t="s">
        <v>1082</v>
      </c>
      <c r="F654" s="155" t="s">
        <v>1083</v>
      </c>
      <c r="G654" s="156" t="s">
        <v>179</v>
      </c>
      <c r="H654" s="157">
        <v>15.86</v>
      </c>
      <c r="I654" s="158"/>
      <c r="J654" s="158"/>
      <c r="K654" s="159">
        <f>ROUND(P654*H654,2)</f>
        <v>0</v>
      </c>
      <c r="L654" s="155" t="s">
        <v>169</v>
      </c>
      <c r="M654" s="36"/>
      <c r="N654" s="160" t="s">
        <v>1</v>
      </c>
      <c r="O654" s="125" t="s">
        <v>47</v>
      </c>
      <c r="P654" s="35">
        <f>I654+J654</f>
        <v>0</v>
      </c>
      <c r="Q654" s="35">
        <f>ROUND(I654*H654,2)</f>
        <v>0</v>
      </c>
      <c r="R654" s="35">
        <f>ROUND(J654*H654,2)</f>
        <v>0</v>
      </c>
      <c r="T654" s="161">
        <f>S654*H654</f>
        <v>0</v>
      </c>
      <c r="U654" s="161">
        <v>1.0000000000000001E-5</v>
      </c>
      <c r="V654" s="161">
        <f>U654*H654</f>
        <v>1.5860000000000001E-4</v>
      </c>
      <c r="W654" s="161">
        <v>0</v>
      </c>
      <c r="X654" s="162">
        <f>W654*H654</f>
        <v>0</v>
      </c>
      <c r="AR654" s="163" t="s">
        <v>282</v>
      </c>
      <c r="AT654" s="163" t="s">
        <v>165</v>
      </c>
      <c r="AU654" s="163" t="s">
        <v>99</v>
      </c>
      <c r="AY654" s="17" t="s">
        <v>162</v>
      </c>
      <c r="BE654" s="94">
        <f>IF(O654="základní",K654,0)</f>
        <v>0</v>
      </c>
      <c r="BF654" s="94">
        <f>IF(O654="snížená",K654,0)</f>
        <v>0</v>
      </c>
      <c r="BG654" s="94">
        <f>IF(O654="zákl. přenesená",K654,0)</f>
        <v>0</v>
      </c>
      <c r="BH654" s="94">
        <f>IF(O654="sníž. přenesená",K654,0)</f>
        <v>0</v>
      </c>
      <c r="BI654" s="94">
        <f>IF(O654="nulová",K654,0)</f>
        <v>0</v>
      </c>
      <c r="BJ654" s="17" t="s">
        <v>88</v>
      </c>
      <c r="BK654" s="94">
        <f>ROUND(P654*H654,2)</f>
        <v>0</v>
      </c>
      <c r="BL654" s="17" t="s">
        <v>282</v>
      </c>
      <c r="BM654" s="163" t="s">
        <v>1084</v>
      </c>
    </row>
    <row r="655" spans="2:65" s="1" customFormat="1" ht="11.25">
      <c r="B655" s="36"/>
      <c r="D655" s="164" t="s">
        <v>172</v>
      </c>
      <c r="F655" s="165" t="s">
        <v>1085</v>
      </c>
      <c r="I655" s="127"/>
      <c r="J655" s="127"/>
      <c r="M655" s="36"/>
      <c r="N655" s="166"/>
      <c r="X655" s="60"/>
      <c r="AT655" s="17" t="s">
        <v>172</v>
      </c>
      <c r="AU655" s="17" t="s">
        <v>99</v>
      </c>
    </row>
    <row r="656" spans="2:65" s="12" customFormat="1" ht="11.25">
      <c r="B656" s="167"/>
      <c r="D656" s="164" t="s">
        <v>174</v>
      </c>
      <c r="E656" s="168" t="s">
        <v>1</v>
      </c>
      <c r="F656" s="169" t="s">
        <v>1086</v>
      </c>
      <c r="H656" s="168" t="s">
        <v>1</v>
      </c>
      <c r="I656" s="170"/>
      <c r="J656" s="170"/>
      <c r="M656" s="167"/>
      <c r="N656" s="171"/>
      <c r="X656" s="172"/>
      <c r="AT656" s="168" t="s">
        <v>174</v>
      </c>
      <c r="AU656" s="168" t="s">
        <v>99</v>
      </c>
      <c r="AV656" s="12" t="s">
        <v>88</v>
      </c>
      <c r="AW656" s="12" t="s">
        <v>5</v>
      </c>
      <c r="AX656" s="12" t="s">
        <v>84</v>
      </c>
      <c r="AY656" s="168" t="s">
        <v>162</v>
      </c>
    </row>
    <row r="657" spans="2:65" s="13" customFormat="1" ht="11.25">
      <c r="B657" s="173"/>
      <c r="D657" s="164" t="s">
        <v>174</v>
      </c>
      <c r="E657" s="174" t="s">
        <v>1</v>
      </c>
      <c r="F657" s="175" t="s">
        <v>1087</v>
      </c>
      <c r="H657" s="176">
        <v>15.86</v>
      </c>
      <c r="I657" s="177"/>
      <c r="J657" s="177"/>
      <c r="M657" s="173"/>
      <c r="N657" s="178"/>
      <c r="X657" s="179"/>
      <c r="AT657" s="174" t="s">
        <v>174</v>
      </c>
      <c r="AU657" s="174" t="s">
        <v>99</v>
      </c>
      <c r="AV657" s="13" t="s">
        <v>99</v>
      </c>
      <c r="AW657" s="13" t="s">
        <v>5</v>
      </c>
      <c r="AX657" s="13" t="s">
        <v>84</v>
      </c>
      <c r="AY657" s="174" t="s">
        <v>162</v>
      </c>
    </row>
    <row r="658" spans="2:65" s="14" customFormat="1" ht="11.25">
      <c r="B658" s="180"/>
      <c r="D658" s="164" t="s">
        <v>174</v>
      </c>
      <c r="E658" s="181" t="s">
        <v>1</v>
      </c>
      <c r="F658" s="182" t="s">
        <v>191</v>
      </c>
      <c r="H658" s="183">
        <v>15.86</v>
      </c>
      <c r="I658" s="184"/>
      <c r="J658" s="184"/>
      <c r="M658" s="180"/>
      <c r="N658" s="185"/>
      <c r="X658" s="186"/>
      <c r="AT658" s="181" t="s">
        <v>174</v>
      </c>
      <c r="AU658" s="181" t="s">
        <v>99</v>
      </c>
      <c r="AV658" s="14" t="s">
        <v>170</v>
      </c>
      <c r="AW658" s="14" t="s">
        <v>5</v>
      </c>
      <c r="AX658" s="14" t="s">
        <v>88</v>
      </c>
      <c r="AY658" s="181" t="s">
        <v>162</v>
      </c>
    </row>
    <row r="659" spans="2:65" s="1" customFormat="1" ht="24.2" customHeight="1">
      <c r="B659" s="36"/>
      <c r="C659" s="187" t="s">
        <v>1088</v>
      </c>
      <c r="D659" s="187" t="s">
        <v>241</v>
      </c>
      <c r="E659" s="188" t="s">
        <v>1089</v>
      </c>
      <c r="F659" s="189" t="s">
        <v>1090</v>
      </c>
      <c r="G659" s="190" t="s">
        <v>179</v>
      </c>
      <c r="H659" s="191">
        <v>16.177</v>
      </c>
      <c r="I659" s="192"/>
      <c r="J659" s="193"/>
      <c r="K659" s="194">
        <f>ROUND(P659*H659,2)</f>
        <v>0</v>
      </c>
      <c r="L659" s="189" t="s">
        <v>169</v>
      </c>
      <c r="M659" s="195"/>
      <c r="N659" s="196" t="s">
        <v>1</v>
      </c>
      <c r="O659" s="125" t="s">
        <v>47</v>
      </c>
      <c r="P659" s="35">
        <f>I659+J659</f>
        <v>0</v>
      </c>
      <c r="Q659" s="35">
        <f>ROUND(I659*H659,2)</f>
        <v>0</v>
      </c>
      <c r="R659" s="35">
        <f>ROUND(J659*H659,2)</f>
        <v>0</v>
      </c>
      <c r="T659" s="161">
        <f>S659*H659</f>
        <v>0</v>
      </c>
      <c r="U659" s="161">
        <v>2.0000000000000001E-4</v>
      </c>
      <c r="V659" s="161">
        <f>U659*H659</f>
        <v>3.2354000000000003E-3</v>
      </c>
      <c r="W659" s="161">
        <v>0</v>
      </c>
      <c r="X659" s="162">
        <f>W659*H659</f>
        <v>0</v>
      </c>
      <c r="AR659" s="163" t="s">
        <v>377</v>
      </c>
      <c r="AT659" s="163" t="s">
        <v>241</v>
      </c>
      <c r="AU659" s="163" t="s">
        <v>99</v>
      </c>
      <c r="AY659" s="17" t="s">
        <v>162</v>
      </c>
      <c r="BE659" s="94">
        <f>IF(O659="základní",K659,0)</f>
        <v>0</v>
      </c>
      <c r="BF659" s="94">
        <f>IF(O659="snížená",K659,0)</f>
        <v>0</v>
      </c>
      <c r="BG659" s="94">
        <f>IF(O659="zákl. přenesená",K659,0)</f>
        <v>0</v>
      </c>
      <c r="BH659" s="94">
        <f>IF(O659="sníž. přenesená",K659,0)</f>
        <v>0</v>
      </c>
      <c r="BI659" s="94">
        <f>IF(O659="nulová",K659,0)</f>
        <v>0</v>
      </c>
      <c r="BJ659" s="17" t="s">
        <v>88</v>
      </c>
      <c r="BK659" s="94">
        <f>ROUND(P659*H659,2)</f>
        <v>0</v>
      </c>
      <c r="BL659" s="17" t="s">
        <v>282</v>
      </c>
      <c r="BM659" s="163" t="s">
        <v>1091</v>
      </c>
    </row>
    <row r="660" spans="2:65" s="1" customFormat="1" ht="11.25">
      <c r="B660" s="36"/>
      <c r="D660" s="164" t="s">
        <v>172</v>
      </c>
      <c r="F660" s="165" t="s">
        <v>1090</v>
      </c>
      <c r="I660" s="127"/>
      <c r="J660" s="127"/>
      <c r="M660" s="36"/>
      <c r="N660" s="166"/>
      <c r="X660" s="60"/>
      <c r="AT660" s="17" t="s">
        <v>172</v>
      </c>
      <c r="AU660" s="17" t="s">
        <v>99</v>
      </c>
    </row>
    <row r="661" spans="2:65" s="13" customFormat="1" ht="11.25">
      <c r="B661" s="173"/>
      <c r="D661" s="164" t="s">
        <v>174</v>
      </c>
      <c r="F661" s="175" t="s">
        <v>1092</v>
      </c>
      <c r="H661" s="176">
        <v>16.177</v>
      </c>
      <c r="I661" s="177"/>
      <c r="J661" s="177"/>
      <c r="M661" s="173"/>
      <c r="N661" s="178"/>
      <c r="X661" s="179"/>
      <c r="AT661" s="174" t="s">
        <v>174</v>
      </c>
      <c r="AU661" s="174" t="s">
        <v>99</v>
      </c>
      <c r="AV661" s="13" t="s">
        <v>99</v>
      </c>
      <c r="AW661" s="13" t="s">
        <v>4</v>
      </c>
      <c r="AX661" s="13" t="s">
        <v>88</v>
      </c>
      <c r="AY661" s="174" t="s">
        <v>162</v>
      </c>
    </row>
    <row r="662" spans="2:65" s="1" customFormat="1" ht="24.2" customHeight="1">
      <c r="B662" s="36"/>
      <c r="C662" s="153" t="s">
        <v>1093</v>
      </c>
      <c r="D662" s="153" t="s">
        <v>165</v>
      </c>
      <c r="E662" s="154" t="s">
        <v>1094</v>
      </c>
      <c r="F662" s="155" t="s">
        <v>1095</v>
      </c>
      <c r="G662" s="156" t="s">
        <v>168</v>
      </c>
      <c r="H662" s="157">
        <v>12.42</v>
      </c>
      <c r="I662" s="158"/>
      <c r="J662" s="158"/>
      <c r="K662" s="159">
        <f>ROUND(P662*H662,2)</f>
        <v>0</v>
      </c>
      <c r="L662" s="155" t="s">
        <v>169</v>
      </c>
      <c r="M662" s="36"/>
      <c r="N662" s="160" t="s">
        <v>1</v>
      </c>
      <c r="O662" s="125" t="s">
        <v>47</v>
      </c>
      <c r="P662" s="35">
        <f>I662+J662</f>
        <v>0</v>
      </c>
      <c r="Q662" s="35">
        <f>ROUND(I662*H662,2)</f>
        <v>0</v>
      </c>
      <c r="R662" s="35">
        <f>ROUND(J662*H662,2)</f>
        <v>0</v>
      </c>
      <c r="T662" s="161">
        <f>S662*H662</f>
        <v>0</v>
      </c>
      <c r="U662" s="161">
        <v>0</v>
      </c>
      <c r="V662" s="161">
        <f>U662*H662</f>
        <v>0</v>
      </c>
      <c r="W662" s="161">
        <v>0</v>
      </c>
      <c r="X662" s="162">
        <f>W662*H662</f>
        <v>0</v>
      </c>
      <c r="AR662" s="163" t="s">
        <v>282</v>
      </c>
      <c r="AT662" s="163" t="s">
        <v>165</v>
      </c>
      <c r="AU662" s="163" t="s">
        <v>99</v>
      </c>
      <c r="AY662" s="17" t="s">
        <v>162</v>
      </c>
      <c r="BE662" s="94">
        <f>IF(O662="základní",K662,0)</f>
        <v>0</v>
      </c>
      <c r="BF662" s="94">
        <f>IF(O662="snížená",K662,0)</f>
        <v>0</v>
      </c>
      <c r="BG662" s="94">
        <f>IF(O662="zákl. přenesená",K662,0)</f>
        <v>0</v>
      </c>
      <c r="BH662" s="94">
        <f>IF(O662="sníž. přenesená",K662,0)</f>
        <v>0</v>
      </c>
      <c r="BI662" s="94">
        <f>IF(O662="nulová",K662,0)</f>
        <v>0</v>
      </c>
      <c r="BJ662" s="17" t="s">
        <v>88</v>
      </c>
      <c r="BK662" s="94">
        <f>ROUND(P662*H662,2)</f>
        <v>0</v>
      </c>
      <c r="BL662" s="17" t="s">
        <v>282</v>
      </c>
      <c r="BM662" s="163" t="s">
        <v>1096</v>
      </c>
    </row>
    <row r="663" spans="2:65" s="1" customFormat="1" ht="11.25">
      <c r="B663" s="36"/>
      <c r="D663" s="164" t="s">
        <v>172</v>
      </c>
      <c r="F663" s="165" t="s">
        <v>1097</v>
      </c>
      <c r="I663" s="127"/>
      <c r="J663" s="127"/>
      <c r="M663" s="36"/>
      <c r="N663" s="166"/>
      <c r="X663" s="60"/>
      <c r="AT663" s="17" t="s">
        <v>172</v>
      </c>
      <c r="AU663" s="17" t="s">
        <v>99</v>
      </c>
    </row>
    <row r="664" spans="2:65" s="1" customFormat="1" ht="24.2" customHeight="1">
      <c r="B664" s="36"/>
      <c r="C664" s="153" t="s">
        <v>1098</v>
      </c>
      <c r="D664" s="153" t="s">
        <v>165</v>
      </c>
      <c r="E664" s="154" t="s">
        <v>1099</v>
      </c>
      <c r="F664" s="155" t="s">
        <v>1100</v>
      </c>
      <c r="G664" s="156" t="s">
        <v>298</v>
      </c>
      <c r="H664" s="157">
        <v>3.0000000000000001E-3</v>
      </c>
      <c r="I664" s="158"/>
      <c r="J664" s="158"/>
      <c r="K664" s="159">
        <f>ROUND(P664*H664,2)</f>
        <v>0</v>
      </c>
      <c r="L664" s="155" t="s">
        <v>169</v>
      </c>
      <c r="M664" s="36"/>
      <c r="N664" s="160" t="s">
        <v>1</v>
      </c>
      <c r="O664" s="125" t="s">
        <v>47</v>
      </c>
      <c r="P664" s="35">
        <f>I664+J664</f>
        <v>0</v>
      </c>
      <c r="Q664" s="35">
        <f>ROUND(I664*H664,2)</f>
        <v>0</v>
      </c>
      <c r="R664" s="35">
        <f>ROUND(J664*H664,2)</f>
        <v>0</v>
      </c>
      <c r="T664" s="161">
        <f>S664*H664</f>
        <v>0</v>
      </c>
      <c r="U664" s="161">
        <v>0</v>
      </c>
      <c r="V664" s="161">
        <f>U664*H664</f>
        <v>0</v>
      </c>
      <c r="W664" s="161">
        <v>0</v>
      </c>
      <c r="X664" s="162">
        <f>W664*H664</f>
        <v>0</v>
      </c>
      <c r="AR664" s="163" t="s">
        <v>282</v>
      </c>
      <c r="AT664" s="163" t="s">
        <v>165</v>
      </c>
      <c r="AU664" s="163" t="s">
        <v>99</v>
      </c>
      <c r="AY664" s="17" t="s">
        <v>162</v>
      </c>
      <c r="BE664" s="94">
        <f>IF(O664="základní",K664,0)</f>
        <v>0</v>
      </c>
      <c r="BF664" s="94">
        <f>IF(O664="snížená",K664,0)</f>
        <v>0</v>
      </c>
      <c r="BG664" s="94">
        <f>IF(O664="zákl. přenesená",K664,0)</f>
        <v>0</v>
      </c>
      <c r="BH664" s="94">
        <f>IF(O664="sníž. přenesená",K664,0)</f>
        <v>0</v>
      </c>
      <c r="BI664" s="94">
        <f>IF(O664="nulová",K664,0)</f>
        <v>0</v>
      </c>
      <c r="BJ664" s="17" t="s">
        <v>88</v>
      </c>
      <c r="BK664" s="94">
        <f>ROUND(P664*H664,2)</f>
        <v>0</v>
      </c>
      <c r="BL664" s="17" t="s">
        <v>282</v>
      </c>
      <c r="BM664" s="163" t="s">
        <v>1101</v>
      </c>
    </row>
    <row r="665" spans="2:65" s="1" customFormat="1" ht="29.25">
      <c r="B665" s="36"/>
      <c r="D665" s="164" t="s">
        <v>172</v>
      </c>
      <c r="F665" s="165" t="s">
        <v>1102</v>
      </c>
      <c r="I665" s="127"/>
      <c r="J665" s="127"/>
      <c r="M665" s="36"/>
      <c r="N665" s="166"/>
      <c r="X665" s="60"/>
      <c r="AT665" s="17" t="s">
        <v>172</v>
      </c>
      <c r="AU665" s="17" t="s">
        <v>99</v>
      </c>
    </row>
    <row r="666" spans="2:65" s="1" customFormat="1" ht="24.2" customHeight="1">
      <c r="B666" s="36"/>
      <c r="C666" s="153" t="s">
        <v>1103</v>
      </c>
      <c r="D666" s="153" t="s">
        <v>165</v>
      </c>
      <c r="E666" s="154" t="s">
        <v>1104</v>
      </c>
      <c r="F666" s="155" t="s">
        <v>1105</v>
      </c>
      <c r="G666" s="156" t="s">
        <v>298</v>
      </c>
      <c r="H666" s="157">
        <v>3.0000000000000001E-3</v>
      </c>
      <c r="I666" s="158"/>
      <c r="J666" s="158"/>
      <c r="K666" s="159">
        <f>ROUND(P666*H666,2)</f>
        <v>0</v>
      </c>
      <c r="L666" s="155" t="s">
        <v>207</v>
      </c>
      <c r="M666" s="36"/>
      <c r="N666" s="160" t="s">
        <v>1</v>
      </c>
      <c r="O666" s="125" t="s">
        <v>47</v>
      </c>
      <c r="P666" s="35">
        <f>I666+J666</f>
        <v>0</v>
      </c>
      <c r="Q666" s="35">
        <f>ROUND(I666*H666,2)</f>
        <v>0</v>
      </c>
      <c r="R666" s="35">
        <f>ROUND(J666*H666,2)</f>
        <v>0</v>
      </c>
      <c r="T666" s="161">
        <f>S666*H666</f>
        <v>0</v>
      </c>
      <c r="U666" s="161">
        <v>0</v>
      </c>
      <c r="V666" s="161">
        <f>U666*H666</f>
        <v>0</v>
      </c>
      <c r="W666" s="161">
        <v>0</v>
      </c>
      <c r="X666" s="162">
        <f>W666*H666</f>
        <v>0</v>
      </c>
      <c r="AR666" s="163" t="s">
        <v>282</v>
      </c>
      <c r="AT666" s="163" t="s">
        <v>165</v>
      </c>
      <c r="AU666" s="163" t="s">
        <v>99</v>
      </c>
      <c r="AY666" s="17" t="s">
        <v>162</v>
      </c>
      <c r="BE666" s="94">
        <f>IF(O666="základní",K666,0)</f>
        <v>0</v>
      </c>
      <c r="BF666" s="94">
        <f>IF(O666="snížená",K666,0)</f>
        <v>0</v>
      </c>
      <c r="BG666" s="94">
        <f>IF(O666="zákl. přenesená",K666,0)</f>
        <v>0</v>
      </c>
      <c r="BH666" s="94">
        <f>IF(O666="sníž. přenesená",K666,0)</f>
        <v>0</v>
      </c>
      <c r="BI666" s="94">
        <f>IF(O666="nulová",K666,0)</f>
        <v>0</v>
      </c>
      <c r="BJ666" s="17" t="s">
        <v>88</v>
      </c>
      <c r="BK666" s="94">
        <f>ROUND(P666*H666,2)</f>
        <v>0</v>
      </c>
      <c r="BL666" s="17" t="s">
        <v>282</v>
      </c>
      <c r="BM666" s="163" t="s">
        <v>1106</v>
      </c>
    </row>
    <row r="667" spans="2:65" s="1" customFormat="1" ht="29.25">
      <c r="B667" s="36"/>
      <c r="D667" s="164" t="s">
        <v>172</v>
      </c>
      <c r="F667" s="165" t="s">
        <v>1107</v>
      </c>
      <c r="I667" s="127"/>
      <c r="J667" s="127"/>
      <c r="M667" s="36"/>
      <c r="N667" s="166"/>
      <c r="X667" s="60"/>
      <c r="AT667" s="17" t="s">
        <v>172</v>
      </c>
      <c r="AU667" s="17" t="s">
        <v>99</v>
      </c>
    </row>
    <row r="668" spans="2:65" s="1" customFormat="1" ht="24.2" customHeight="1">
      <c r="B668" s="36"/>
      <c r="C668" s="153" t="s">
        <v>1108</v>
      </c>
      <c r="D668" s="153" t="s">
        <v>165</v>
      </c>
      <c r="E668" s="154" t="s">
        <v>1109</v>
      </c>
      <c r="F668" s="155" t="s">
        <v>1110</v>
      </c>
      <c r="G668" s="156" t="s">
        <v>298</v>
      </c>
      <c r="H668" s="157">
        <v>3.0000000000000001E-3</v>
      </c>
      <c r="I668" s="158"/>
      <c r="J668" s="158"/>
      <c r="K668" s="159">
        <f>ROUND(P668*H668,2)</f>
        <v>0</v>
      </c>
      <c r="L668" s="155" t="s">
        <v>207</v>
      </c>
      <c r="M668" s="36"/>
      <c r="N668" s="160" t="s">
        <v>1</v>
      </c>
      <c r="O668" s="125" t="s">
        <v>47</v>
      </c>
      <c r="P668" s="35">
        <f>I668+J668</f>
        <v>0</v>
      </c>
      <c r="Q668" s="35">
        <f>ROUND(I668*H668,2)</f>
        <v>0</v>
      </c>
      <c r="R668" s="35">
        <f>ROUND(J668*H668,2)</f>
        <v>0</v>
      </c>
      <c r="T668" s="161">
        <f>S668*H668</f>
        <v>0</v>
      </c>
      <c r="U668" s="161">
        <v>0</v>
      </c>
      <c r="V668" s="161">
        <f>U668*H668</f>
        <v>0</v>
      </c>
      <c r="W668" s="161">
        <v>0</v>
      </c>
      <c r="X668" s="162">
        <f>W668*H668</f>
        <v>0</v>
      </c>
      <c r="AR668" s="163" t="s">
        <v>282</v>
      </c>
      <c r="AT668" s="163" t="s">
        <v>165</v>
      </c>
      <c r="AU668" s="163" t="s">
        <v>99</v>
      </c>
      <c r="AY668" s="17" t="s">
        <v>162</v>
      </c>
      <c r="BE668" s="94">
        <f>IF(O668="základní",K668,0)</f>
        <v>0</v>
      </c>
      <c r="BF668" s="94">
        <f>IF(O668="snížená",K668,0)</f>
        <v>0</v>
      </c>
      <c r="BG668" s="94">
        <f>IF(O668="zákl. přenesená",K668,0)</f>
        <v>0</v>
      </c>
      <c r="BH668" s="94">
        <f>IF(O668="sníž. přenesená",K668,0)</f>
        <v>0</v>
      </c>
      <c r="BI668" s="94">
        <f>IF(O668="nulová",K668,0)</f>
        <v>0</v>
      </c>
      <c r="BJ668" s="17" t="s">
        <v>88</v>
      </c>
      <c r="BK668" s="94">
        <f>ROUND(P668*H668,2)</f>
        <v>0</v>
      </c>
      <c r="BL668" s="17" t="s">
        <v>282</v>
      </c>
      <c r="BM668" s="163" t="s">
        <v>1111</v>
      </c>
    </row>
    <row r="669" spans="2:65" s="1" customFormat="1" ht="29.25">
      <c r="B669" s="36"/>
      <c r="D669" s="164" t="s">
        <v>172</v>
      </c>
      <c r="F669" s="165" t="s">
        <v>1112</v>
      </c>
      <c r="I669" s="127"/>
      <c r="J669" s="127"/>
      <c r="M669" s="36"/>
      <c r="N669" s="166"/>
      <c r="X669" s="60"/>
      <c r="AT669" s="17" t="s">
        <v>172</v>
      </c>
      <c r="AU669" s="17" t="s">
        <v>99</v>
      </c>
    </row>
    <row r="670" spans="2:65" s="1" customFormat="1" ht="24.2" customHeight="1">
      <c r="B670" s="36"/>
      <c r="C670" s="153" t="s">
        <v>1113</v>
      </c>
      <c r="D670" s="153" t="s">
        <v>165</v>
      </c>
      <c r="E670" s="154" t="s">
        <v>1114</v>
      </c>
      <c r="F670" s="155" t="s">
        <v>1115</v>
      </c>
      <c r="G670" s="156" t="s">
        <v>298</v>
      </c>
      <c r="H670" s="157">
        <v>3.0000000000000001E-3</v>
      </c>
      <c r="I670" s="158"/>
      <c r="J670" s="158"/>
      <c r="K670" s="159">
        <f>ROUND(P670*H670,2)</f>
        <v>0</v>
      </c>
      <c r="L670" s="155" t="s">
        <v>207</v>
      </c>
      <c r="M670" s="36"/>
      <c r="N670" s="160" t="s">
        <v>1</v>
      </c>
      <c r="O670" s="125" t="s">
        <v>47</v>
      </c>
      <c r="P670" s="35">
        <f>I670+J670</f>
        <v>0</v>
      </c>
      <c r="Q670" s="35">
        <f>ROUND(I670*H670,2)</f>
        <v>0</v>
      </c>
      <c r="R670" s="35">
        <f>ROUND(J670*H670,2)</f>
        <v>0</v>
      </c>
      <c r="T670" s="161">
        <f>S670*H670</f>
        <v>0</v>
      </c>
      <c r="U670" s="161">
        <v>0</v>
      </c>
      <c r="V670" s="161">
        <f>U670*H670</f>
        <v>0</v>
      </c>
      <c r="W670" s="161">
        <v>0</v>
      </c>
      <c r="X670" s="162">
        <f>W670*H670</f>
        <v>0</v>
      </c>
      <c r="AR670" s="163" t="s">
        <v>282</v>
      </c>
      <c r="AT670" s="163" t="s">
        <v>165</v>
      </c>
      <c r="AU670" s="163" t="s">
        <v>99</v>
      </c>
      <c r="AY670" s="17" t="s">
        <v>162</v>
      </c>
      <c r="BE670" s="94">
        <f>IF(O670="základní",K670,0)</f>
        <v>0</v>
      </c>
      <c r="BF670" s="94">
        <f>IF(O670="snížená",K670,0)</f>
        <v>0</v>
      </c>
      <c r="BG670" s="94">
        <f>IF(O670="zákl. přenesená",K670,0)</f>
        <v>0</v>
      </c>
      <c r="BH670" s="94">
        <f>IF(O670="sníž. přenesená",K670,0)</f>
        <v>0</v>
      </c>
      <c r="BI670" s="94">
        <f>IF(O670="nulová",K670,0)</f>
        <v>0</v>
      </c>
      <c r="BJ670" s="17" t="s">
        <v>88</v>
      </c>
      <c r="BK670" s="94">
        <f>ROUND(P670*H670,2)</f>
        <v>0</v>
      </c>
      <c r="BL670" s="17" t="s">
        <v>282</v>
      </c>
      <c r="BM670" s="163" t="s">
        <v>1116</v>
      </c>
    </row>
    <row r="671" spans="2:65" s="1" customFormat="1" ht="39">
      <c r="B671" s="36"/>
      <c r="D671" s="164" t="s">
        <v>172</v>
      </c>
      <c r="F671" s="165" t="s">
        <v>1117</v>
      </c>
      <c r="I671" s="127"/>
      <c r="J671" s="127"/>
      <c r="M671" s="36"/>
      <c r="N671" s="166"/>
      <c r="X671" s="60"/>
      <c r="AT671" s="17" t="s">
        <v>172</v>
      </c>
      <c r="AU671" s="17" t="s">
        <v>99</v>
      </c>
    </row>
    <row r="672" spans="2:65" s="11" customFormat="1" ht="22.9" customHeight="1">
      <c r="B672" s="140"/>
      <c r="D672" s="141" t="s">
        <v>83</v>
      </c>
      <c r="E672" s="151" t="s">
        <v>1118</v>
      </c>
      <c r="F672" s="151" t="s">
        <v>1119</v>
      </c>
      <c r="I672" s="143"/>
      <c r="J672" s="143"/>
      <c r="K672" s="152">
        <f>BK672</f>
        <v>0</v>
      </c>
      <c r="M672" s="140"/>
      <c r="N672" s="145"/>
      <c r="Q672" s="146">
        <f>SUM(Q673:Q737)</f>
        <v>0</v>
      </c>
      <c r="R672" s="146">
        <f>SUM(R673:R737)</f>
        <v>0</v>
      </c>
      <c r="T672" s="147">
        <f>SUM(T673:T737)</f>
        <v>0</v>
      </c>
      <c r="V672" s="147">
        <f>SUM(V673:V737)</f>
        <v>1.2479294000000001</v>
      </c>
      <c r="X672" s="148">
        <f>SUM(X673:X737)</f>
        <v>0</v>
      </c>
      <c r="AR672" s="141" t="s">
        <v>99</v>
      </c>
      <c r="AT672" s="149" t="s">
        <v>83</v>
      </c>
      <c r="AU672" s="149" t="s">
        <v>88</v>
      </c>
      <c r="AY672" s="141" t="s">
        <v>162</v>
      </c>
      <c r="BK672" s="150">
        <f>SUM(BK673:BK737)</f>
        <v>0</v>
      </c>
    </row>
    <row r="673" spans="2:65" s="1" customFormat="1" ht="24.2" customHeight="1">
      <c r="B673" s="36"/>
      <c r="C673" s="153" t="s">
        <v>1120</v>
      </c>
      <c r="D673" s="153" t="s">
        <v>165</v>
      </c>
      <c r="E673" s="154" t="s">
        <v>1121</v>
      </c>
      <c r="F673" s="155" t="s">
        <v>1122</v>
      </c>
      <c r="G673" s="156" t="s">
        <v>168</v>
      </c>
      <c r="H673" s="157">
        <v>67.256</v>
      </c>
      <c r="I673" s="158"/>
      <c r="J673" s="158"/>
      <c r="K673" s="159">
        <f>ROUND(P673*H673,2)</f>
        <v>0</v>
      </c>
      <c r="L673" s="155" t="s">
        <v>169</v>
      </c>
      <c r="M673" s="36"/>
      <c r="N673" s="160" t="s">
        <v>1</v>
      </c>
      <c r="O673" s="125" t="s">
        <v>47</v>
      </c>
      <c r="P673" s="35">
        <f>I673+J673</f>
        <v>0</v>
      </c>
      <c r="Q673" s="35">
        <f>ROUND(I673*H673,2)</f>
        <v>0</v>
      </c>
      <c r="R673" s="35">
        <f>ROUND(J673*H673,2)</f>
        <v>0</v>
      </c>
      <c r="T673" s="161">
        <f>S673*H673</f>
        <v>0</v>
      </c>
      <c r="U673" s="161">
        <v>0</v>
      </c>
      <c r="V673" s="161">
        <f>U673*H673</f>
        <v>0</v>
      </c>
      <c r="W673" s="161">
        <v>0</v>
      </c>
      <c r="X673" s="162">
        <f>W673*H673</f>
        <v>0</v>
      </c>
      <c r="AR673" s="163" t="s">
        <v>282</v>
      </c>
      <c r="AT673" s="163" t="s">
        <v>165</v>
      </c>
      <c r="AU673" s="163" t="s">
        <v>99</v>
      </c>
      <c r="AY673" s="17" t="s">
        <v>162</v>
      </c>
      <c r="BE673" s="94">
        <f>IF(O673="základní",K673,0)</f>
        <v>0</v>
      </c>
      <c r="BF673" s="94">
        <f>IF(O673="snížená",K673,0)</f>
        <v>0</v>
      </c>
      <c r="BG673" s="94">
        <f>IF(O673="zákl. přenesená",K673,0)</f>
        <v>0</v>
      </c>
      <c r="BH673" s="94">
        <f>IF(O673="sníž. přenesená",K673,0)</f>
        <v>0</v>
      </c>
      <c r="BI673" s="94">
        <f>IF(O673="nulová",K673,0)</f>
        <v>0</v>
      </c>
      <c r="BJ673" s="17" t="s">
        <v>88</v>
      </c>
      <c r="BK673" s="94">
        <f>ROUND(P673*H673,2)</f>
        <v>0</v>
      </c>
      <c r="BL673" s="17" t="s">
        <v>282</v>
      </c>
      <c r="BM673" s="163" t="s">
        <v>1123</v>
      </c>
    </row>
    <row r="674" spans="2:65" s="1" customFormat="1" ht="19.5">
      <c r="B674" s="36"/>
      <c r="D674" s="164" t="s">
        <v>172</v>
      </c>
      <c r="F674" s="165" t="s">
        <v>1124</v>
      </c>
      <c r="I674" s="127"/>
      <c r="J674" s="127"/>
      <c r="M674" s="36"/>
      <c r="N674" s="166"/>
      <c r="X674" s="60"/>
      <c r="AT674" s="17" t="s">
        <v>172</v>
      </c>
      <c r="AU674" s="17" t="s">
        <v>99</v>
      </c>
    </row>
    <row r="675" spans="2:65" s="13" customFormat="1" ht="11.25">
      <c r="B675" s="173"/>
      <c r="D675" s="164" t="s">
        <v>174</v>
      </c>
      <c r="E675" s="174" t="s">
        <v>1</v>
      </c>
      <c r="F675" s="175" t="s">
        <v>1125</v>
      </c>
      <c r="H675" s="176">
        <v>67.256</v>
      </c>
      <c r="I675" s="177"/>
      <c r="J675" s="177"/>
      <c r="M675" s="173"/>
      <c r="N675" s="178"/>
      <c r="X675" s="179"/>
      <c r="AT675" s="174" t="s">
        <v>174</v>
      </c>
      <c r="AU675" s="174" t="s">
        <v>99</v>
      </c>
      <c r="AV675" s="13" t="s">
        <v>99</v>
      </c>
      <c r="AW675" s="13" t="s">
        <v>5</v>
      </c>
      <c r="AX675" s="13" t="s">
        <v>88</v>
      </c>
      <c r="AY675" s="174" t="s">
        <v>162</v>
      </c>
    </row>
    <row r="676" spans="2:65" s="1" customFormat="1" ht="24.2" customHeight="1">
      <c r="B676" s="36"/>
      <c r="C676" s="153" t="s">
        <v>1126</v>
      </c>
      <c r="D676" s="153" t="s">
        <v>165</v>
      </c>
      <c r="E676" s="154" t="s">
        <v>1127</v>
      </c>
      <c r="F676" s="155" t="s">
        <v>1128</v>
      </c>
      <c r="G676" s="156" t="s">
        <v>168</v>
      </c>
      <c r="H676" s="157">
        <v>67.256</v>
      </c>
      <c r="I676" s="158"/>
      <c r="J676" s="158"/>
      <c r="K676" s="159">
        <f>ROUND(P676*H676,2)</f>
        <v>0</v>
      </c>
      <c r="L676" s="155" t="s">
        <v>169</v>
      </c>
      <c r="M676" s="36"/>
      <c r="N676" s="160" t="s">
        <v>1</v>
      </c>
      <c r="O676" s="125" t="s">
        <v>47</v>
      </c>
      <c r="P676" s="35">
        <f>I676+J676</f>
        <v>0</v>
      </c>
      <c r="Q676" s="35">
        <f>ROUND(I676*H676,2)</f>
        <v>0</v>
      </c>
      <c r="R676" s="35">
        <f>ROUND(J676*H676,2)</f>
        <v>0</v>
      </c>
      <c r="T676" s="161">
        <f>S676*H676</f>
        <v>0</v>
      </c>
      <c r="U676" s="161">
        <v>2.9999999999999997E-4</v>
      </c>
      <c r="V676" s="161">
        <f>U676*H676</f>
        <v>2.0176799999999998E-2</v>
      </c>
      <c r="W676" s="161">
        <v>0</v>
      </c>
      <c r="X676" s="162">
        <f>W676*H676</f>
        <v>0</v>
      </c>
      <c r="AR676" s="163" t="s">
        <v>282</v>
      </c>
      <c r="AT676" s="163" t="s">
        <v>165</v>
      </c>
      <c r="AU676" s="163" t="s">
        <v>99</v>
      </c>
      <c r="AY676" s="17" t="s">
        <v>162</v>
      </c>
      <c r="BE676" s="94">
        <f>IF(O676="základní",K676,0)</f>
        <v>0</v>
      </c>
      <c r="BF676" s="94">
        <f>IF(O676="snížená",K676,0)</f>
        <v>0</v>
      </c>
      <c r="BG676" s="94">
        <f>IF(O676="zákl. přenesená",K676,0)</f>
        <v>0</v>
      </c>
      <c r="BH676" s="94">
        <f>IF(O676="sníž. přenesená",K676,0)</f>
        <v>0</v>
      </c>
      <c r="BI676" s="94">
        <f>IF(O676="nulová",K676,0)</f>
        <v>0</v>
      </c>
      <c r="BJ676" s="17" t="s">
        <v>88</v>
      </c>
      <c r="BK676" s="94">
        <f>ROUND(P676*H676,2)</f>
        <v>0</v>
      </c>
      <c r="BL676" s="17" t="s">
        <v>282</v>
      </c>
      <c r="BM676" s="163" t="s">
        <v>1129</v>
      </c>
    </row>
    <row r="677" spans="2:65" s="1" customFormat="1" ht="19.5">
      <c r="B677" s="36"/>
      <c r="D677" s="164" t="s">
        <v>172</v>
      </c>
      <c r="F677" s="165" t="s">
        <v>1130</v>
      </c>
      <c r="I677" s="127"/>
      <c r="J677" s="127"/>
      <c r="M677" s="36"/>
      <c r="N677" s="166"/>
      <c r="X677" s="60"/>
      <c r="AT677" s="17" t="s">
        <v>172</v>
      </c>
      <c r="AU677" s="17" t="s">
        <v>99</v>
      </c>
    </row>
    <row r="678" spans="2:65" s="13" customFormat="1" ht="11.25">
      <c r="B678" s="173"/>
      <c r="D678" s="164" t="s">
        <v>174</v>
      </c>
      <c r="E678" s="174" t="s">
        <v>1</v>
      </c>
      <c r="F678" s="175" t="s">
        <v>1125</v>
      </c>
      <c r="H678" s="176">
        <v>67.256</v>
      </c>
      <c r="I678" s="177"/>
      <c r="J678" s="177"/>
      <c r="M678" s="173"/>
      <c r="N678" s="178"/>
      <c r="X678" s="179"/>
      <c r="AT678" s="174" t="s">
        <v>174</v>
      </c>
      <c r="AU678" s="174" t="s">
        <v>99</v>
      </c>
      <c r="AV678" s="13" t="s">
        <v>99</v>
      </c>
      <c r="AW678" s="13" t="s">
        <v>5</v>
      </c>
      <c r="AX678" s="13" t="s">
        <v>88</v>
      </c>
      <c r="AY678" s="174" t="s">
        <v>162</v>
      </c>
    </row>
    <row r="679" spans="2:65" s="1" customFormat="1" ht="24.2" customHeight="1">
      <c r="B679" s="36"/>
      <c r="C679" s="153" t="s">
        <v>1131</v>
      </c>
      <c r="D679" s="153" t="s">
        <v>165</v>
      </c>
      <c r="E679" s="154" t="s">
        <v>1132</v>
      </c>
      <c r="F679" s="155" t="s">
        <v>1133</v>
      </c>
      <c r="G679" s="156" t="s">
        <v>168</v>
      </c>
      <c r="H679" s="157">
        <v>67.256</v>
      </c>
      <c r="I679" s="158"/>
      <c r="J679" s="158"/>
      <c r="K679" s="159">
        <f>ROUND(P679*H679,2)</f>
        <v>0</v>
      </c>
      <c r="L679" s="155" t="s">
        <v>169</v>
      </c>
      <c r="M679" s="36"/>
      <c r="N679" s="160" t="s">
        <v>1</v>
      </c>
      <c r="O679" s="125" t="s">
        <v>47</v>
      </c>
      <c r="P679" s="35">
        <f>I679+J679</f>
        <v>0</v>
      </c>
      <c r="Q679" s="35">
        <f>ROUND(I679*H679,2)</f>
        <v>0</v>
      </c>
      <c r="R679" s="35">
        <f>ROUND(J679*H679,2)</f>
        <v>0</v>
      </c>
      <c r="T679" s="161">
        <f>S679*H679</f>
        <v>0</v>
      </c>
      <c r="U679" s="161">
        <v>1.5E-3</v>
      </c>
      <c r="V679" s="161">
        <f>U679*H679</f>
        <v>0.100884</v>
      </c>
      <c r="W679" s="161">
        <v>0</v>
      </c>
      <c r="X679" s="162">
        <f>W679*H679</f>
        <v>0</v>
      </c>
      <c r="AR679" s="163" t="s">
        <v>282</v>
      </c>
      <c r="AT679" s="163" t="s">
        <v>165</v>
      </c>
      <c r="AU679" s="163" t="s">
        <v>99</v>
      </c>
      <c r="AY679" s="17" t="s">
        <v>162</v>
      </c>
      <c r="BE679" s="94">
        <f>IF(O679="základní",K679,0)</f>
        <v>0</v>
      </c>
      <c r="BF679" s="94">
        <f>IF(O679="snížená",K679,0)</f>
        <v>0</v>
      </c>
      <c r="BG679" s="94">
        <f>IF(O679="zákl. přenesená",K679,0)</f>
        <v>0</v>
      </c>
      <c r="BH679" s="94">
        <f>IF(O679="sníž. přenesená",K679,0)</f>
        <v>0</v>
      </c>
      <c r="BI679" s="94">
        <f>IF(O679="nulová",K679,0)</f>
        <v>0</v>
      </c>
      <c r="BJ679" s="17" t="s">
        <v>88</v>
      </c>
      <c r="BK679" s="94">
        <f>ROUND(P679*H679,2)</f>
        <v>0</v>
      </c>
      <c r="BL679" s="17" t="s">
        <v>282</v>
      </c>
      <c r="BM679" s="163" t="s">
        <v>1134</v>
      </c>
    </row>
    <row r="680" spans="2:65" s="1" customFormat="1" ht="19.5">
      <c r="B680" s="36"/>
      <c r="D680" s="164" t="s">
        <v>172</v>
      </c>
      <c r="F680" s="165" t="s">
        <v>1135</v>
      </c>
      <c r="I680" s="127"/>
      <c r="J680" s="127"/>
      <c r="M680" s="36"/>
      <c r="N680" s="166"/>
      <c r="X680" s="60"/>
      <c r="AT680" s="17" t="s">
        <v>172</v>
      </c>
      <c r="AU680" s="17" t="s">
        <v>99</v>
      </c>
    </row>
    <row r="681" spans="2:65" s="12" customFormat="1" ht="11.25">
      <c r="B681" s="167"/>
      <c r="D681" s="164" t="s">
        <v>174</v>
      </c>
      <c r="E681" s="168" t="s">
        <v>1</v>
      </c>
      <c r="F681" s="169" t="s">
        <v>196</v>
      </c>
      <c r="H681" s="168" t="s">
        <v>1</v>
      </c>
      <c r="I681" s="170"/>
      <c r="J681" s="170"/>
      <c r="M681" s="167"/>
      <c r="N681" s="171"/>
      <c r="X681" s="172"/>
      <c r="AT681" s="168" t="s">
        <v>174</v>
      </c>
      <c r="AU681" s="168" t="s">
        <v>99</v>
      </c>
      <c r="AV681" s="12" t="s">
        <v>88</v>
      </c>
      <c r="AW681" s="12" t="s">
        <v>5</v>
      </c>
      <c r="AX681" s="12" t="s">
        <v>84</v>
      </c>
      <c r="AY681" s="168" t="s">
        <v>162</v>
      </c>
    </row>
    <row r="682" spans="2:65" s="13" customFormat="1" ht="11.25">
      <c r="B682" s="173"/>
      <c r="D682" s="164" t="s">
        <v>174</v>
      </c>
      <c r="E682" s="174" t="s">
        <v>1</v>
      </c>
      <c r="F682" s="175" t="s">
        <v>1136</v>
      </c>
      <c r="H682" s="176">
        <v>22.22</v>
      </c>
      <c r="I682" s="177"/>
      <c r="J682" s="177"/>
      <c r="M682" s="173"/>
      <c r="N682" s="178"/>
      <c r="X682" s="179"/>
      <c r="AT682" s="174" t="s">
        <v>174</v>
      </c>
      <c r="AU682" s="174" t="s">
        <v>99</v>
      </c>
      <c r="AV682" s="13" t="s">
        <v>99</v>
      </c>
      <c r="AW682" s="13" t="s">
        <v>5</v>
      </c>
      <c r="AX682" s="13" t="s">
        <v>84</v>
      </c>
      <c r="AY682" s="174" t="s">
        <v>162</v>
      </c>
    </row>
    <row r="683" spans="2:65" s="12" customFormat="1" ht="11.25">
      <c r="B683" s="167"/>
      <c r="D683" s="164" t="s">
        <v>174</v>
      </c>
      <c r="E683" s="168" t="s">
        <v>1</v>
      </c>
      <c r="F683" s="169" t="s">
        <v>832</v>
      </c>
      <c r="H683" s="168" t="s">
        <v>1</v>
      </c>
      <c r="I683" s="170"/>
      <c r="J683" s="170"/>
      <c r="M683" s="167"/>
      <c r="N683" s="171"/>
      <c r="X683" s="172"/>
      <c r="AT683" s="168" t="s">
        <v>174</v>
      </c>
      <c r="AU683" s="168" t="s">
        <v>99</v>
      </c>
      <c r="AV683" s="12" t="s">
        <v>88</v>
      </c>
      <c r="AW683" s="12" t="s">
        <v>5</v>
      </c>
      <c r="AX683" s="12" t="s">
        <v>84</v>
      </c>
      <c r="AY683" s="168" t="s">
        <v>162</v>
      </c>
    </row>
    <row r="684" spans="2:65" s="13" customFormat="1" ht="11.25">
      <c r="B684" s="173"/>
      <c r="D684" s="164" t="s">
        <v>174</v>
      </c>
      <c r="E684" s="174" t="s">
        <v>1</v>
      </c>
      <c r="F684" s="175" t="s">
        <v>1137</v>
      </c>
      <c r="H684" s="176">
        <v>6</v>
      </c>
      <c r="I684" s="177"/>
      <c r="J684" s="177"/>
      <c r="M684" s="173"/>
      <c r="N684" s="178"/>
      <c r="X684" s="179"/>
      <c r="AT684" s="174" t="s">
        <v>174</v>
      </c>
      <c r="AU684" s="174" t="s">
        <v>99</v>
      </c>
      <c r="AV684" s="13" t="s">
        <v>99</v>
      </c>
      <c r="AW684" s="13" t="s">
        <v>5</v>
      </c>
      <c r="AX684" s="13" t="s">
        <v>84</v>
      </c>
      <c r="AY684" s="174" t="s">
        <v>162</v>
      </c>
    </row>
    <row r="685" spans="2:65" s="13" customFormat="1" ht="11.25">
      <c r="B685" s="173"/>
      <c r="D685" s="164" t="s">
        <v>174</v>
      </c>
      <c r="E685" s="174" t="s">
        <v>1</v>
      </c>
      <c r="F685" s="175" t="s">
        <v>1138</v>
      </c>
      <c r="H685" s="176">
        <v>19.518000000000001</v>
      </c>
      <c r="I685" s="177"/>
      <c r="J685" s="177"/>
      <c r="M685" s="173"/>
      <c r="N685" s="178"/>
      <c r="X685" s="179"/>
      <c r="AT685" s="174" t="s">
        <v>174</v>
      </c>
      <c r="AU685" s="174" t="s">
        <v>99</v>
      </c>
      <c r="AV685" s="13" t="s">
        <v>99</v>
      </c>
      <c r="AW685" s="13" t="s">
        <v>5</v>
      </c>
      <c r="AX685" s="13" t="s">
        <v>84</v>
      </c>
      <c r="AY685" s="174" t="s">
        <v>162</v>
      </c>
    </row>
    <row r="686" spans="2:65" s="13" customFormat="1" ht="11.25">
      <c r="B686" s="173"/>
      <c r="D686" s="164" t="s">
        <v>174</v>
      </c>
      <c r="E686" s="174" t="s">
        <v>1</v>
      </c>
      <c r="F686" s="175" t="s">
        <v>1138</v>
      </c>
      <c r="H686" s="176">
        <v>19.518000000000001</v>
      </c>
      <c r="I686" s="177"/>
      <c r="J686" s="177"/>
      <c r="M686" s="173"/>
      <c r="N686" s="178"/>
      <c r="X686" s="179"/>
      <c r="AT686" s="174" t="s">
        <v>174</v>
      </c>
      <c r="AU686" s="174" t="s">
        <v>99</v>
      </c>
      <c r="AV686" s="13" t="s">
        <v>99</v>
      </c>
      <c r="AW686" s="13" t="s">
        <v>5</v>
      </c>
      <c r="AX686" s="13" t="s">
        <v>84</v>
      </c>
      <c r="AY686" s="174" t="s">
        <v>162</v>
      </c>
    </row>
    <row r="687" spans="2:65" s="14" customFormat="1" ht="11.25">
      <c r="B687" s="180"/>
      <c r="D687" s="164" t="s">
        <v>174</v>
      </c>
      <c r="E687" s="181" t="s">
        <v>1</v>
      </c>
      <c r="F687" s="182" t="s">
        <v>191</v>
      </c>
      <c r="H687" s="183">
        <v>67.256</v>
      </c>
      <c r="I687" s="184"/>
      <c r="J687" s="184"/>
      <c r="M687" s="180"/>
      <c r="N687" s="185"/>
      <c r="X687" s="186"/>
      <c r="AT687" s="181" t="s">
        <v>174</v>
      </c>
      <c r="AU687" s="181" t="s">
        <v>99</v>
      </c>
      <c r="AV687" s="14" t="s">
        <v>170</v>
      </c>
      <c r="AW687" s="14" t="s">
        <v>5</v>
      </c>
      <c r="AX687" s="14" t="s">
        <v>88</v>
      </c>
      <c r="AY687" s="181" t="s">
        <v>162</v>
      </c>
    </row>
    <row r="688" spans="2:65" s="1" customFormat="1" ht="24">
      <c r="B688" s="36"/>
      <c r="C688" s="153" t="s">
        <v>1139</v>
      </c>
      <c r="D688" s="153" t="s">
        <v>165</v>
      </c>
      <c r="E688" s="154" t="s">
        <v>1140</v>
      </c>
      <c r="F688" s="155" t="s">
        <v>1141</v>
      </c>
      <c r="G688" s="156" t="s">
        <v>179</v>
      </c>
      <c r="H688" s="157">
        <v>24.02</v>
      </c>
      <c r="I688" s="158"/>
      <c r="J688" s="158"/>
      <c r="K688" s="159">
        <f>ROUND(P688*H688,2)</f>
        <v>0</v>
      </c>
      <c r="L688" s="155" t="s">
        <v>169</v>
      </c>
      <c r="M688" s="36"/>
      <c r="N688" s="160" t="s">
        <v>1</v>
      </c>
      <c r="O688" s="125" t="s">
        <v>47</v>
      </c>
      <c r="P688" s="35">
        <f>I688+J688</f>
        <v>0</v>
      </c>
      <c r="Q688" s="35">
        <f>ROUND(I688*H688,2)</f>
        <v>0</v>
      </c>
      <c r="R688" s="35">
        <f>ROUND(J688*H688,2)</f>
        <v>0</v>
      </c>
      <c r="T688" s="161">
        <f>S688*H688</f>
        <v>0</v>
      </c>
      <c r="U688" s="161">
        <v>2.0000000000000001E-4</v>
      </c>
      <c r="V688" s="161">
        <f>U688*H688</f>
        <v>4.8040000000000001E-3</v>
      </c>
      <c r="W688" s="161">
        <v>0</v>
      </c>
      <c r="X688" s="162">
        <f>W688*H688</f>
        <v>0</v>
      </c>
      <c r="AR688" s="163" t="s">
        <v>282</v>
      </c>
      <c r="AT688" s="163" t="s">
        <v>165</v>
      </c>
      <c r="AU688" s="163" t="s">
        <v>99</v>
      </c>
      <c r="AY688" s="17" t="s">
        <v>162</v>
      </c>
      <c r="BE688" s="94">
        <f>IF(O688="základní",K688,0)</f>
        <v>0</v>
      </c>
      <c r="BF688" s="94">
        <f>IF(O688="snížená",K688,0)</f>
        <v>0</v>
      </c>
      <c r="BG688" s="94">
        <f>IF(O688="zákl. přenesená",K688,0)</f>
        <v>0</v>
      </c>
      <c r="BH688" s="94">
        <f>IF(O688="sníž. přenesená",K688,0)</f>
        <v>0</v>
      </c>
      <c r="BI688" s="94">
        <f>IF(O688="nulová",K688,0)</f>
        <v>0</v>
      </c>
      <c r="BJ688" s="17" t="s">
        <v>88</v>
      </c>
      <c r="BK688" s="94">
        <f>ROUND(P688*H688,2)</f>
        <v>0</v>
      </c>
      <c r="BL688" s="17" t="s">
        <v>282</v>
      </c>
      <c r="BM688" s="163" t="s">
        <v>1142</v>
      </c>
    </row>
    <row r="689" spans="2:65" s="1" customFormat="1" ht="19.5">
      <c r="B689" s="36"/>
      <c r="D689" s="164" t="s">
        <v>172</v>
      </c>
      <c r="F689" s="165" t="s">
        <v>1143</v>
      </c>
      <c r="I689" s="127"/>
      <c r="J689" s="127"/>
      <c r="M689" s="36"/>
      <c r="N689" s="166"/>
      <c r="X689" s="60"/>
      <c r="AT689" s="17" t="s">
        <v>172</v>
      </c>
      <c r="AU689" s="17" t="s">
        <v>99</v>
      </c>
    </row>
    <row r="690" spans="2:65" s="12" customFormat="1" ht="11.25">
      <c r="B690" s="167"/>
      <c r="D690" s="164" t="s">
        <v>174</v>
      </c>
      <c r="E690" s="168" t="s">
        <v>1</v>
      </c>
      <c r="F690" s="169" t="s">
        <v>832</v>
      </c>
      <c r="H690" s="168" t="s">
        <v>1</v>
      </c>
      <c r="I690" s="170"/>
      <c r="J690" s="170"/>
      <c r="M690" s="167"/>
      <c r="N690" s="171"/>
      <c r="X690" s="172"/>
      <c r="AT690" s="168" t="s">
        <v>174</v>
      </c>
      <c r="AU690" s="168" t="s">
        <v>99</v>
      </c>
      <c r="AV690" s="12" t="s">
        <v>88</v>
      </c>
      <c r="AW690" s="12" t="s">
        <v>5</v>
      </c>
      <c r="AX690" s="12" t="s">
        <v>84</v>
      </c>
      <c r="AY690" s="168" t="s">
        <v>162</v>
      </c>
    </row>
    <row r="691" spans="2:65" s="12" customFormat="1" ht="11.25">
      <c r="B691" s="167"/>
      <c r="D691" s="164" t="s">
        <v>174</v>
      </c>
      <c r="E691" s="168" t="s">
        <v>1</v>
      </c>
      <c r="F691" s="169" t="s">
        <v>1144</v>
      </c>
      <c r="H691" s="168" t="s">
        <v>1</v>
      </c>
      <c r="I691" s="170"/>
      <c r="J691" s="170"/>
      <c r="M691" s="167"/>
      <c r="N691" s="171"/>
      <c r="X691" s="172"/>
      <c r="AT691" s="168" t="s">
        <v>174</v>
      </c>
      <c r="AU691" s="168" t="s">
        <v>99</v>
      </c>
      <c r="AV691" s="12" t="s">
        <v>88</v>
      </c>
      <c r="AW691" s="12" t="s">
        <v>5</v>
      </c>
      <c r="AX691" s="12" t="s">
        <v>84</v>
      </c>
      <c r="AY691" s="168" t="s">
        <v>162</v>
      </c>
    </row>
    <row r="692" spans="2:65" s="13" customFormat="1" ht="11.25">
      <c r="B692" s="173"/>
      <c r="D692" s="164" t="s">
        <v>174</v>
      </c>
      <c r="E692" s="174" t="s">
        <v>1</v>
      </c>
      <c r="F692" s="175" t="s">
        <v>1145</v>
      </c>
      <c r="H692" s="176">
        <v>24.02</v>
      </c>
      <c r="I692" s="177"/>
      <c r="J692" s="177"/>
      <c r="M692" s="173"/>
      <c r="N692" s="178"/>
      <c r="X692" s="179"/>
      <c r="AT692" s="174" t="s">
        <v>174</v>
      </c>
      <c r="AU692" s="174" t="s">
        <v>99</v>
      </c>
      <c r="AV692" s="13" t="s">
        <v>99</v>
      </c>
      <c r="AW692" s="13" t="s">
        <v>5</v>
      </c>
      <c r="AX692" s="13" t="s">
        <v>84</v>
      </c>
      <c r="AY692" s="174" t="s">
        <v>162</v>
      </c>
    </row>
    <row r="693" spans="2:65" s="13" customFormat="1" ht="11.25">
      <c r="B693" s="173"/>
      <c r="D693" s="164" t="s">
        <v>174</v>
      </c>
      <c r="E693" s="174" t="s">
        <v>1</v>
      </c>
      <c r="F693" s="175" t="s">
        <v>1145</v>
      </c>
      <c r="H693" s="176">
        <v>24.02</v>
      </c>
      <c r="I693" s="177"/>
      <c r="J693" s="177"/>
      <c r="M693" s="173"/>
      <c r="N693" s="178"/>
      <c r="X693" s="179"/>
      <c r="AT693" s="174" t="s">
        <v>174</v>
      </c>
      <c r="AU693" s="174" t="s">
        <v>99</v>
      </c>
      <c r="AV693" s="13" t="s">
        <v>99</v>
      </c>
      <c r="AW693" s="13" t="s">
        <v>5</v>
      </c>
      <c r="AX693" s="13" t="s">
        <v>88</v>
      </c>
      <c r="AY693" s="174" t="s">
        <v>162</v>
      </c>
    </row>
    <row r="694" spans="2:65" s="1" customFormat="1" ht="24.2" customHeight="1">
      <c r="B694" s="36"/>
      <c r="C694" s="187" t="s">
        <v>1146</v>
      </c>
      <c r="D694" s="187" t="s">
        <v>241</v>
      </c>
      <c r="E694" s="188" t="s">
        <v>1147</v>
      </c>
      <c r="F694" s="189" t="s">
        <v>1148</v>
      </c>
      <c r="G694" s="190" t="s">
        <v>179</v>
      </c>
      <c r="H694" s="191">
        <v>26.422000000000001</v>
      </c>
      <c r="I694" s="192"/>
      <c r="J694" s="193"/>
      <c r="K694" s="194">
        <f>ROUND(P694*H694,2)</f>
        <v>0</v>
      </c>
      <c r="L694" s="189" t="s">
        <v>169</v>
      </c>
      <c r="M694" s="195"/>
      <c r="N694" s="196" t="s">
        <v>1</v>
      </c>
      <c r="O694" s="125" t="s">
        <v>47</v>
      </c>
      <c r="P694" s="35">
        <f>I694+J694</f>
        <v>0</v>
      </c>
      <c r="Q694" s="35">
        <f>ROUND(I694*H694,2)</f>
        <v>0</v>
      </c>
      <c r="R694" s="35">
        <f>ROUND(J694*H694,2)</f>
        <v>0</v>
      </c>
      <c r="T694" s="161">
        <f>S694*H694</f>
        <v>0</v>
      </c>
      <c r="U694" s="161">
        <v>1E-4</v>
      </c>
      <c r="V694" s="161">
        <f>U694*H694</f>
        <v>2.6422000000000004E-3</v>
      </c>
      <c r="W694" s="161">
        <v>0</v>
      </c>
      <c r="X694" s="162">
        <f>W694*H694</f>
        <v>0</v>
      </c>
      <c r="AR694" s="163" t="s">
        <v>377</v>
      </c>
      <c r="AT694" s="163" t="s">
        <v>241</v>
      </c>
      <c r="AU694" s="163" t="s">
        <v>99</v>
      </c>
      <c r="AY694" s="17" t="s">
        <v>162</v>
      </c>
      <c r="BE694" s="94">
        <f>IF(O694="základní",K694,0)</f>
        <v>0</v>
      </c>
      <c r="BF694" s="94">
        <f>IF(O694="snížená",K694,0)</f>
        <v>0</v>
      </c>
      <c r="BG694" s="94">
        <f>IF(O694="zákl. přenesená",K694,0)</f>
        <v>0</v>
      </c>
      <c r="BH694" s="94">
        <f>IF(O694="sníž. přenesená",K694,0)</f>
        <v>0</v>
      </c>
      <c r="BI694" s="94">
        <f>IF(O694="nulová",K694,0)</f>
        <v>0</v>
      </c>
      <c r="BJ694" s="17" t="s">
        <v>88</v>
      </c>
      <c r="BK694" s="94">
        <f>ROUND(P694*H694,2)</f>
        <v>0</v>
      </c>
      <c r="BL694" s="17" t="s">
        <v>282</v>
      </c>
      <c r="BM694" s="163" t="s">
        <v>1149</v>
      </c>
    </row>
    <row r="695" spans="2:65" s="1" customFormat="1" ht="19.5">
      <c r="B695" s="36"/>
      <c r="D695" s="164" t="s">
        <v>172</v>
      </c>
      <c r="F695" s="165" t="s">
        <v>1148</v>
      </c>
      <c r="I695" s="127"/>
      <c r="J695" s="127"/>
      <c r="M695" s="36"/>
      <c r="N695" s="166"/>
      <c r="X695" s="60"/>
      <c r="AT695" s="17" t="s">
        <v>172</v>
      </c>
      <c r="AU695" s="17" t="s">
        <v>99</v>
      </c>
    </row>
    <row r="696" spans="2:65" s="13" customFormat="1" ht="11.25">
      <c r="B696" s="173"/>
      <c r="D696" s="164" t="s">
        <v>174</v>
      </c>
      <c r="F696" s="175" t="s">
        <v>1150</v>
      </c>
      <c r="H696" s="176">
        <v>26.422000000000001</v>
      </c>
      <c r="I696" s="177"/>
      <c r="J696" s="177"/>
      <c r="M696" s="173"/>
      <c r="N696" s="178"/>
      <c r="X696" s="179"/>
      <c r="AT696" s="174" t="s">
        <v>174</v>
      </c>
      <c r="AU696" s="174" t="s">
        <v>99</v>
      </c>
      <c r="AV696" s="13" t="s">
        <v>99</v>
      </c>
      <c r="AW696" s="13" t="s">
        <v>4</v>
      </c>
      <c r="AX696" s="13" t="s">
        <v>88</v>
      </c>
      <c r="AY696" s="174" t="s">
        <v>162</v>
      </c>
    </row>
    <row r="697" spans="2:65" s="1" customFormat="1" ht="24.2" customHeight="1">
      <c r="B697" s="36"/>
      <c r="C697" s="153" t="s">
        <v>1151</v>
      </c>
      <c r="D697" s="153" t="s">
        <v>165</v>
      </c>
      <c r="E697" s="154" t="s">
        <v>1152</v>
      </c>
      <c r="F697" s="155" t="s">
        <v>1153</v>
      </c>
      <c r="G697" s="156" t="s">
        <v>168</v>
      </c>
      <c r="H697" s="157">
        <v>67.256</v>
      </c>
      <c r="I697" s="158"/>
      <c r="J697" s="158"/>
      <c r="K697" s="159">
        <f>ROUND(P697*H697,2)</f>
        <v>0</v>
      </c>
      <c r="L697" s="155" t="s">
        <v>224</v>
      </c>
      <c r="M697" s="36"/>
      <c r="N697" s="160" t="s">
        <v>1</v>
      </c>
      <c r="O697" s="125" t="s">
        <v>47</v>
      </c>
      <c r="P697" s="35">
        <f>I697+J697</f>
        <v>0</v>
      </c>
      <c r="Q697" s="35">
        <f>ROUND(I697*H697,2)</f>
        <v>0</v>
      </c>
      <c r="R697" s="35">
        <f>ROUND(J697*H697,2)</f>
        <v>0</v>
      </c>
      <c r="T697" s="161">
        <f>S697*H697</f>
        <v>0</v>
      </c>
      <c r="U697" s="161">
        <v>5.1999999999999998E-3</v>
      </c>
      <c r="V697" s="161">
        <f>U697*H697</f>
        <v>0.34973119999999996</v>
      </c>
      <c r="W697" s="161">
        <v>0</v>
      </c>
      <c r="X697" s="162">
        <f>W697*H697</f>
        <v>0</v>
      </c>
      <c r="AR697" s="163" t="s">
        <v>282</v>
      </c>
      <c r="AT697" s="163" t="s">
        <v>165</v>
      </c>
      <c r="AU697" s="163" t="s">
        <v>99</v>
      </c>
      <c r="AY697" s="17" t="s">
        <v>162</v>
      </c>
      <c r="BE697" s="94">
        <f>IF(O697="základní",K697,0)</f>
        <v>0</v>
      </c>
      <c r="BF697" s="94">
        <f>IF(O697="snížená",K697,0)</f>
        <v>0</v>
      </c>
      <c r="BG697" s="94">
        <f>IF(O697="zákl. přenesená",K697,0)</f>
        <v>0</v>
      </c>
      <c r="BH697" s="94">
        <f>IF(O697="sníž. přenesená",K697,0)</f>
        <v>0</v>
      </c>
      <c r="BI697" s="94">
        <f>IF(O697="nulová",K697,0)</f>
        <v>0</v>
      </c>
      <c r="BJ697" s="17" t="s">
        <v>88</v>
      </c>
      <c r="BK697" s="94">
        <f>ROUND(P697*H697,2)</f>
        <v>0</v>
      </c>
      <c r="BL697" s="17" t="s">
        <v>282</v>
      </c>
      <c r="BM697" s="163" t="s">
        <v>1154</v>
      </c>
    </row>
    <row r="698" spans="2:65" s="1" customFormat="1" ht="19.5">
      <c r="B698" s="36"/>
      <c r="D698" s="164" t="s">
        <v>172</v>
      </c>
      <c r="F698" s="165" t="s">
        <v>1155</v>
      </c>
      <c r="I698" s="127"/>
      <c r="J698" s="127"/>
      <c r="M698" s="36"/>
      <c r="N698" s="166"/>
      <c r="X698" s="60"/>
      <c r="AT698" s="17" t="s">
        <v>172</v>
      </c>
      <c r="AU698" s="17" t="s">
        <v>99</v>
      </c>
    </row>
    <row r="699" spans="2:65" s="13" customFormat="1" ht="11.25">
      <c r="B699" s="173"/>
      <c r="D699" s="164" t="s">
        <v>174</v>
      </c>
      <c r="E699" s="174" t="s">
        <v>1</v>
      </c>
      <c r="F699" s="175" t="s">
        <v>1125</v>
      </c>
      <c r="H699" s="176">
        <v>67.256</v>
      </c>
      <c r="I699" s="177"/>
      <c r="J699" s="177"/>
      <c r="M699" s="173"/>
      <c r="N699" s="178"/>
      <c r="X699" s="179"/>
      <c r="AT699" s="174" t="s">
        <v>174</v>
      </c>
      <c r="AU699" s="174" t="s">
        <v>99</v>
      </c>
      <c r="AV699" s="13" t="s">
        <v>99</v>
      </c>
      <c r="AW699" s="13" t="s">
        <v>5</v>
      </c>
      <c r="AX699" s="13" t="s">
        <v>88</v>
      </c>
      <c r="AY699" s="174" t="s">
        <v>162</v>
      </c>
    </row>
    <row r="700" spans="2:65" s="1" customFormat="1" ht="24.2" customHeight="1">
      <c r="B700" s="36"/>
      <c r="C700" s="187" t="s">
        <v>1156</v>
      </c>
      <c r="D700" s="187" t="s">
        <v>241</v>
      </c>
      <c r="E700" s="188" t="s">
        <v>1157</v>
      </c>
      <c r="F700" s="189" t="s">
        <v>1158</v>
      </c>
      <c r="G700" s="190" t="s">
        <v>168</v>
      </c>
      <c r="H700" s="191">
        <v>73.981999999999999</v>
      </c>
      <c r="I700" s="192"/>
      <c r="J700" s="193"/>
      <c r="K700" s="194">
        <f>ROUND(P700*H700,2)</f>
        <v>0</v>
      </c>
      <c r="L700" s="189" t="s">
        <v>224</v>
      </c>
      <c r="M700" s="195"/>
      <c r="N700" s="196" t="s">
        <v>1</v>
      </c>
      <c r="O700" s="125" t="s">
        <v>47</v>
      </c>
      <c r="P700" s="35">
        <f>I700+J700</f>
        <v>0</v>
      </c>
      <c r="Q700" s="35">
        <f>ROUND(I700*H700,2)</f>
        <v>0</v>
      </c>
      <c r="R700" s="35">
        <f>ROUND(J700*H700,2)</f>
        <v>0</v>
      </c>
      <c r="T700" s="161">
        <f>S700*H700</f>
        <v>0</v>
      </c>
      <c r="U700" s="161">
        <v>1.0200000000000001E-2</v>
      </c>
      <c r="V700" s="161">
        <f>U700*H700</f>
        <v>0.75461640000000008</v>
      </c>
      <c r="W700" s="161">
        <v>0</v>
      </c>
      <c r="X700" s="162">
        <f>W700*H700</f>
        <v>0</v>
      </c>
      <c r="AR700" s="163" t="s">
        <v>377</v>
      </c>
      <c r="AT700" s="163" t="s">
        <v>241</v>
      </c>
      <c r="AU700" s="163" t="s">
        <v>99</v>
      </c>
      <c r="AY700" s="17" t="s">
        <v>162</v>
      </c>
      <c r="BE700" s="94">
        <f>IF(O700="základní",K700,0)</f>
        <v>0</v>
      </c>
      <c r="BF700" s="94">
        <f>IF(O700="snížená",K700,0)</f>
        <v>0</v>
      </c>
      <c r="BG700" s="94">
        <f>IF(O700="zákl. přenesená",K700,0)</f>
        <v>0</v>
      </c>
      <c r="BH700" s="94">
        <f>IF(O700="sníž. přenesená",K700,0)</f>
        <v>0</v>
      </c>
      <c r="BI700" s="94">
        <f>IF(O700="nulová",K700,0)</f>
        <v>0</v>
      </c>
      <c r="BJ700" s="17" t="s">
        <v>88</v>
      </c>
      <c r="BK700" s="94">
        <f>ROUND(P700*H700,2)</f>
        <v>0</v>
      </c>
      <c r="BL700" s="17" t="s">
        <v>282</v>
      </c>
      <c r="BM700" s="163" t="s">
        <v>1159</v>
      </c>
    </row>
    <row r="701" spans="2:65" s="1" customFormat="1" ht="11.25">
      <c r="B701" s="36"/>
      <c r="D701" s="164" t="s">
        <v>172</v>
      </c>
      <c r="F701" s="165" t="s">
        <v>1158</v>
      </c>
      <c r="I701" s="127"/>
      <c r="J701" s="127"/>
      <c r="M701" s="36"/>
      <c r="N701" s="166"/>
      <c r="X701" s="60"/>
      <c r="AT701" s="17" t="s">
        <v>172</v>
      </c>
      <c r="AU701" s="17" t="s">
        <v>99</v>
      </c>
    </row>
    <row r="702" spans="2:65" s="13" customFormat="1" ht="11.25">
      <c r="B702" s="173"/>
      <c r="D702" s="164" t="s">
        <v>174</v>
      </c>
      <c r="F702" s="175" t="s">
        <v>1160</v>
      </c>
      <c r="H702" s="176">
        <v>73.981999999999999</v>
      </c>
      <c r="I702" s="177"/>
      <c r="J702" s="177"/>
      <c r="M702" s="173"/>
      <c r="N702" s="178"/>
      <c r="X702" s="179"/>
      <c r="AT702" s="174" t="s">
        <v>174</v>
      </c>
      <c r="AU702" s="174" t="s">
        <v>99</v>
      </c>
      <c r="AV702" s="13" t="s">
        <v>99</v>
      </c>
      <c r="AW702" s="13" t="s">
        <v>4</v>
      </c>
      <c r="AX702" s="13" t="s">
        <v>88</v>
      </c>
      <c r="AY702" s="174" t="s">
        <v>162</v>
      </c>
    </row>
    <row r="703" spans="2:65" s="1" customFormat="1" ht="24.2" customHeight="1">
      <c r="B703" s="36"/>
      <c r="C703" s="153" t="s">
        <v>1161</v>
      </c>
      <c r="D703" s="153" t="s">
        <v>165</v>
      </c>
      <c r="E703" s="154" t="s">
        <v>1162</v>
      </c>
      <c r="F703" s="155" t="s">
        <v>1163</v>
      </c>
      <c r="G703" s="156" t="s">
        <v>168</v>
      </c>
      <c r="H703" s="157">
        <v>0.9</v>
      </c>
      <c r="I703" s="158"/>
      <c r="J703" s="158"/>
      <c r="K703" s="159">
        <f>ROUND(P703*H703,2)</f>
        <v>0</v>
      </c>
      <c r="L703" s="155" t="s">
        <v>169</v>
      </c>
      <c r="M703" s="36"/>
      <c r="N703" s="160" t="s">
        <v>1</v>
      </c>
      <c r="O703" s="125" t="s">
        <v>47</v>
      </c>
      <c r="P703" s="35">
        <f>I703+J703</f>
        <v>0</v>
      </c>
      <c r="Q703" s="35">
        <f>ROUND(I703*H703,2)</f>
        <v>0</v>
      </c>
      <c r="R703" s="35">
        <f>ROUND(J703*H703,2)</f>
        <v>0</v>
      </c>
      <c r="T703" s="161">
        <f>S703*H703</f>
        <v>0</v>
      </c>
      <c r="U703" s="161">
        <v>6.3000000000000003E-4</v>
      </c>
      <c r="V703" s="161">
        <f>U703*H703</f>
        <v>5.6700000000000001E-4</v>
      </c>
      <c r="W703" s="161">
        <v>0</v>
      </c>
      <c r="X703" s="162">
        <f>W703*H703</f>
        <v>0</v>
      </c>
      <c r="AR703" s="163" t="s">
        <v>282</v>
      </c>
      <c r="AT703" s="163" t="s">
        <v>165</v>
      </c>
      <c r="AU703" s="163" t="s">
        <v>99</v>
      </c>
      <c r="AY703" s="17" t="s">
        <v>162</v>
      </c>
      <c r="BE703" s="94">
        <f>IF(O703="základní",K703,0)</f>
        <v>0</v>
      </c>
      <c r="BF703" s="94">
        <f>IF(O703="snížená",K703,0)</f>
        <v>0</v>
      </c>
      <c r="BG703" s="94">
        <f>IF(O703="zákl. přenesená",K703,0)</f>
        <v>0</v>
      </c>
      <c r="BH703" s="94">
        <f>IF(O703="sníž. přenesená",K703,0)</f>
        <v>0</v>
      </c>
      <c r="BI703" s="94">
        <f>IF(O703="nulová",K703,0)</f>
        <v>0</v>
      </c>
      <c r="BJ703" s="17" t="s">
        <v>88</v>
      </c>
      <c r="BK703" s="94">
        <f>ROUND(P703*H703,2)</f>
        <v>0</v>
      </c>
      <c r="BL703" s="17" t="s">
        <v>282</v>
      </c>
      <c r="BM703" s="163" t="s">
        <v>1164</v>
      </c>
    </row>
    <row r="704" spans="2:65" s="1" customFormat="1" ht="19.5">
      <c r="B704" s="36"/>
      <c r="D704" s="164" t="s">
        <v>172</v>
      </c>
      <c r="F704" s="165" t="s">
        <v>1165</v>
      </c>
      <c r="I704" s="127"/>
      <c r="J704" s="127"/>
      <c r="M704" s="36"/>
      <c r="N704" s="166"/>
      <c r="X704" s="60"/>
      <c r="AT704" s="17" t="s">
        <v>172</v>
      </c>
      <c r="AU704" s="17" t="s">
        <v>99</v>
      </c>
    </row>
    <row r="705" spans="2:65" s="1" customFormat="1" ht="24.2" customHeight="1">
      <c r="B705" s="36"/>
      <c r="C705" s="187" t="s">
        <v>1166</v>
      </c>
      <c r="D705" s="187" t="s">
        <v>241</v>
      </c>
      <c r="E705" s="188" t="s">
        <v>1167</v>
      </c>
      <c r="F705" s="189" t="s">
        <v>1168</v>
      </c>
      <c r="G705" s="190" t="s">
        <v>168</v>
      </c>
      <c r="H705" s="191">
        <v>0.99</v>
      </c>
      <c r="I705" s="192"/>
      <c r="J705" s="193"/>
      <c r="K705" s="194">
        <f>ROUND(P705*H705,2)</f>
        <v>0</v>
      </c>
      <c r="L705" s="189" t="s">
        <v>169</v>
      </c>
      <c r="M705" s="195"/>
      <c r="N705" s="196" t="s">
        <v>1</v>
      </c>
      <c r="O705" s="125" t="s">
        <v>47</v>
      </c>
      <c r="P705" s="35">
        <f>I705+J705</f>
        <v>0</v>
      </c>
      <c r="Q705" s="35">
        <f>ROUND(I705*H705,2)</f>
        <v>0</v>
      </c>
      <c r="R705" s="35">
        <f>ROUND(J705*H705,2)</f>
        <v>0</v>
      </c>
      <c r="T705" s="161">
        <f>S705*H705</f>
        <v>0</v>
      </c>
      <c r="U705" s="161">
        <v>7.4999999999999997E-3</v>
      </c>
      <c r="V705" s="161">
        <f>U705*H705</f>
        <v>7.4249999999999993E-3</v>
      </c>
      <c r="W705" s="161">
        <v>0</v>
      </c>
      <c r="X705" s="162">
        <f>W705*H705</f>
        <v>0</v>
      </c>
      <c r="AR705" s="163" t="s">
        <v>377</v>
      </c>
      <c r="AT705" s="163" t="s">
        <v>241</v>
      </c>
      <c r="AU705" s="163" t="s">
        <v>99</v>
      </c>
      <c r="AY705" s="17" t="s">
        <v>162</v>
      </c>
      <c r="BE705" s="94">
        <f>IF(O705="základní",K705,0)</f>
        <v>0</v>
      </c>
      <c r="BF705" s="94">
        <f>IF(O705="snížená",K705,0)</f>
        <v>0</v>
      </c>
      <c r="BG705" s="94">
        <f>IF(O705="zákl. přenesená",K705,0)</f>
        <v>0</v>
      </c>
      <c r="BH705" s="94">
        <f>IF(O705="sníž. přenesená",K705,0)</f>
        <v>0</v>
      </c>
      <c r="BI705" s="94">
        <f>IF(O705="nulová",K705,0)</f>
        <v>0</v>
      </c>
      <c r="BJ705" s="17" t="s">
        <v>88</v>
      </c>
      <c r="BK705" s="94">
        <f>ROUND(P705*H705,2)</f>
        <v>0</v>
      </c>
      <c r="BL705" s="17" t="s">
        <v>282</v>
      </c>
      <c r="BM705" s="163" t="s">
        <v>1169</v>
      </c>
    </row>
    <row r="706" spans="2:65" s="1" customFormat="1" ht="11.25">
      <c r="B706" s="36"/>
      <c r="D706" s="164" t="s">
        <v>172</v>
      </c>
      <c r="F706" s="165" t="s">
        <v>1168</v>
      </c>
      <c r="I706" s="127"/>
      <c r="J706" s="127"/>
      <c r="M706" s="36"/>
      <c r="N706" s="166"/>
      <c r="X706" s="60"/>
      <c r="AT706" s="17" t="s">
        <v>172</v>
      </c>
      <c r="AU706" s="17" t="s">
        <v>99</v>
      </c>
    </row>
    <row r="707" spans="2:65" s="13" customFormat="1" ht="11.25">
      <c r="B707" s="173"/>
      <c r="D707" s="164" t="s">
        <v>174</v>
      </c>
      <c r="F707" s="175" t="s">
        <v>1170</v>
      </c>
      <c r="H707" s="176">
        <v>0.99</v>
      </c>
      <c r="I707" s="177"/>
      <c r="J707" s="177"/>
      <c r="M707" s="173"/>
      <c r="N707" s="178"/>
      <c r="X707" s="179"/>
      <c r="AT707" s="174" t="s">
        <v>174</v>
      </c>
      <c r="AU707" s="174" t="s">
        <v>99</v>
      </c>
      <c r="AV707" s="13" t="s">
        <v>99</v>
      </c>
      <c r="AW707" s="13" t="s">
        <v>4</v>
      </c>
      <c r="AX707" s="13" t="s">
        <v>88</v>
      </c>
      <c r="AY707" s="174" t="s">
        <v>162</v>
      </c>
    </row>
    <row r="708" spans="2:65" s="1" customFormat="1" ht="24.2" customHeight="1">
      <c r="B708" s="36"/>
      <c r="C708" s="153" t="s">
        <v>1171</v>
      </c>
      <c r="D708" s="153" t="s">
        <v>165</v>
      </c>
      <c r="E708" s="154" t="s">
        <v>1172</v>
      </c>
      <c r="F708" s="155" t="s">
        <v>1173</v>
      </c>
      <c r="G708" s="156" t="s">
        <v>179</v>
      </c>
      <c r="H708" s="157">
        <v>124</v>
      </c>
      <c r="I708" s="158"/>
      <c r="J708" s="158"/>
      <c r="K708" s="159">
        <f>ROUND(P708*H708,2)</f>
        <v>0</v>
      </c>
      <c r="L708" s="155" t="s">
        <v>169</v>
      </c>
      <c r="M708" s="36"/>
      <c r="N708" s="160" t="s">
        <v>1</v>
      </c>
      <c r="O708" s="125" t="s">
        <v>47</v>
      </c>
      <c r="P708" s="35">
        <f>I708+J708</f>
        <v>0</v>
      </c>
      <c r="Q708" s="35">
        <f>ROUND(I708*H708,2)</f>
        <v>0</v>
      </c>
      <c r="R708" s="35">
        <f>ROUND(J708*H708,2)</f>
        <v>0</v>
      </c>
      <c r="T708" s="161">
        <f>S708*H708</f>
        <v>0</v>
      </c>
      <c r="U708" s="161">
        <v>3.0000000000000001E-5</v>
      </c>
      <c r="V708" s="161">
        <f>U708*H708</f>
        <v>3.7200000000000002E-3</v>
      </c>
      <c r="W708" s="161">
        <v>0</v>
      </c>
      <c r="X708" s="162">
        <f>W708*H708</f>
        <v>0</v>
      </c>
      <c r="AR708" s="163" t="s">
        <v>282</v>
      </c>
      <c r="AT708" s="163" t="s">
        <v>165</v>
      </c>
      <c r="AU708" s="163" t="s">
        <v>99</v>
      </c>
      <c r="AY708" s="17" t="s">
        <v>162</v>
      </c>
      <c r="BE708" s="94">
        <f>IF(O708="základní",K708,0)</f>
        <v>0</v>
      </c>
      <c r="BF708" s="94">
        <f>IF(O708="snížená",K708,0)</f>
        <v>0</v>
      </c>
      <c r="BG708" s="94">
        <f>IF(O708="zákl. přenesená",K708,0)</f>
        <v>0</v>
      </c>
      <c r="BH708" s="94">
        <f>IF(O708="sníž. přenesená",K708,0)</f>
        <v>0</v>
      </c>
      <c r="BI708" s="94">
        <f>IF(O708="nulová",K708,0)</f>
        <v>0</v>
      </c>
      <c r="BJ708" s="17" t="s">
        <v>88</v>
      </c>
      <c r="BK708" s="94">
        <f>ROUND(P708*H708,2)</f>
        <v>0</v>
      </c>
      <c r="BL708" s="17" t="s">
        <v>282</v>
      </c>
      <c r="BM708" s="163" t="s">
        <v>1174</v>
      </c>
    </row>
    <row r="709" spans="2:65" s="1" customFormat="1" ht="11.25">
      <c r="B709" s="36"/>
      <c r="D709" s="164" t="s">
        <v>172</v>
      </c>
      <c r="F709" s="165" t="s">
        <v>1175</v>
      </c>
      <c r="I709" s="127"/>
      <c r="J709" s="127"/>
      <c r="M709" s="36"/>
      <c r="N709" s="166"/>
      <c r="X709" s="60"/>
      <c r="AT709" s="17" t="s">
        <v>172</v>
      </c>
      <c r="AU709" s="17" t="s">
        <v>99</v>
      </c>
    </row>
    <row r="710" spans="2:65" s="12" customFormat="1" ht="11.25">
      <c r="B710" s="167"/>
      <c r="D710" s="164" t="s">
        <v>174</v>
      </c>
      <c r="E710" s="168" t="s">
        <v>1</v>
      </c>
      <c r="F710" s="169" t="s">
        <v>196</v>
      </c>
      <c r="H710" s="168" t="s">
        <v>1</v>
      </c>
      <c r="I710" s="170"/>
      <c r="J710" s="170"/>
      <c r="M710" s="167"/>
      <c r="N710" s="171"/>
      <c r="X710" s="172"/>
      <c r="AT710" s="168" t="s">
        <v>174</v>
      </c>
      <c r="AU710" s="168" t="s">
        <v>99</v>
      </c>
      <c r="AV710" s="12" t="s">
        <v>88</v>
      </c>
      <c r="AW710" s="12" t="s">
        <v>5</v>
      </c>
      <c r="AX710" s="12" t="s">
        <v>84</v>
      </c>
      <c r="AY710" s="168" t="s">
        <v>162</v>
      </c>
    </row>
    <row r="711" spans="2:65" s="13" customFormat="1" ht="11.25">
      <c r="B711" s="173"/>
      <c r="D711" s="164" t="s">
        <v>174</v>
      </c>
      <c r="E711" s="174" t="s">
        <v>1</v>
      </c>
      <c r="F711" s="175" t="s">
        <v>1176</v>
      </c>
      <c r="H711" s="176">
        <v>12</v>
      </c>
      <c r="I711" s="177"/>
      <c r="J711" s="177"/>
      <c r="M711" s="173"/>
      <c r="N711" s="178"/>
      <c r="X711" s="179"/>
      <c r="AT711" s="174" t="s">
        <v>174</v>
      </c>
      <c r="AU711" s="174" t="s">
        <v>99</v>
      </c>
      <c r="AV711" s="13" t="s">
        <v>99</v>
      </c>
      <c r="AW711" s="13" t="s">
        <v>5</v>
      </c>
      <c r="AX711" s="13" t="s">
        <v>84</v>
      </c>
      <c r="AY711" s="174" t="s">
        <v>162</v>
      </c>
    </row>
    <row r="712" spans="2:65" s="12" customFormat="1" ht="11.25">
      <c r="B712" s="167"/>
      <c r="D712" s="164" t="s">
        <v>174</v>
      </c>
      <c r="E712" s="168" t="s">
        <v>1</v>
      </c>
      <c r="F712" s="169" t="s">
        <v>832</v>
      </c>
      <c r="H712" s="168" t="s">
        <v>1</v>
      </c>
      <c r="I712" s="170"/>
      <c r="J712" s="170"/>
      <c r="M712" s="167"/>
      <c r="N712" s="171"/>
      <c r="X712" s="172"/>
      <c r="AT712" s="168" t="s">
        <v>174</v>
      </c>
      <c r="AU712" s="168" t="s">
        <v>99</v>
      </c>
      <c r="AV712" s="12" t="s">
        <v>88</v>
      </c>
      <c r="AW712" s="12" t="s">
        <v>5</v>
      </c>
      <c r="AX712" s="12" t="s">
        <v>84</v>
      </c>
      <c r="AY712" s="168" t="s">
        <v>162</v>
      </c>
    </row>
    <row r="713" spans="2:65" s="13" customFormat="1" ht="11.25">
      <c r="B713" s="173"/>
      <c r="D713" s="164" t="s">
        <v>174</v>
      </c>
      <c r="E713" s="174" t="s">
        <v>1</v>
      </c>
      <c r="F713" s="175" t="s">
        <v>1177</v>
      </c>
      <c r="H713" s="176">
        <v>56</v>
      </c>
      <c r="I713" s="177"/>
      <c r="J713" s="177"/>
      <c r="M713" s="173"/>
      <c r="N713" s="178"/>
      <c r="X713" s="179"/>
      <c r="AT713" s="174" t="s">
        <v>174</v>
      </c>
      <c r="AU713" s="174" t="s">
        <v>99</v>
      </c>
      <c r="AV713" s="13" t="s">
        <v>99</v>
      </c>
      <c r="AW713" s="13" t="s">
        <v>5</v>
      </c>
      <c r="AX713" s="13" t="s">
        <v>84</v>
      </c>
      <c r="AY713" s="174" t="s">
        <v>162</v>
      </c>
    </row>
    <row r="714" spans="2:65" s="13" customFormat="1" ht="11.25">
      <c r="B714" s="173"/>
      <c r="D714" s="164" t="s">
        <v>174</v>
      </c>
      <c r="E714" s="174" t="s">
        <v>1</v>
      </c>
      <c r="F714" s="175" t="s">
        <v>1177</v>
      </c>
      <c r="H714" s="176">
        <v>56</v>
      </c>
      <c r="I714" s="177"/>
      <c r="J714" s="177"/>
      <c r="M714" s="173"/>
      <c r="N714" s="178"/>
      <c r="X714" s="179"/>
      <c r="AT714" s="174" t="s">
        <v>174</v>
      </c>
      <c r="AU714" s="174" t="s">
        <v>99</v>
      </c>
      <c r="AV714" s="13" t="s">
        <v>99</v>
      </c>
      <c r="AW714" s="13" t="s">
        <v>5</v>
      </c>
      <c r="AX714" s="13" t="s">
        <v>84</v>
      </c>
      <c r="AY714" s="174" t="s">
        <v>162</v>
      </c>
    </row>
    <row r="715" spans="2:65" s="14" customFormat="1" ht="11.25">
      <c r="B715" s="180"/>
      <c r="D715" s="164" t="s">
        <v>174</v>
      </c>
      <c r="E715" s="181" t="s">
        <v>1</v>
      </c>
      <c r="F715" s="182" t="s">
        <v>191</v>
      </c>
      <c r="H715" s="183">
        <v>124</v>
      </c>
      <c r="I715" s="184"/>
      <c r="J715" s="184"/>
      <c r="M715" s="180"/>
      <c r="N715" s="185"/>
      <c r="X715" s="186"/>
      <c r="AT715" s="181" t="s">
        <v>174</v>
      </c>
      <c r="AU715" s="181" t="s">
        <v>99</v>
      </c>
      <c r="AV715" s="14" t="s">
        <v>170</v>
      </c>
      <c r="AW715" s="14" t="s">
        <v>5</v>
      </c>
      <c r="AX715" s="14" t="s">
        <v>88</v>
      </c>
      <c r="AY715" s="181" t="s">
        <v>162</v>
      </c>
    </row>
    <row r="716" spans="2:65" s="1" customFormat="1" ht="24">
      <c r="B716" s="36"/>
      <c r="C716" s="153" t="s">
        <v>1178</v>
      </c>
      <c r="D716" s="153" t="s">
        <v>165</v>
      </c>
      <c r="E716" s="154" t="s">
        <v>1179</v>
      </c>
      <c r="F716" s="155" t="s">
        <v>1180</v>
      </c>
      <c r="G716" s="156" t="s">
        <v>237</v>
      </c>
      <c r="H716" s="157">
        <v>10</v>
      </c>
      <c r="I716" s="158"/>
      <c r="J716" s="158"/>
      <c r="K716" s="159">
        <f>ROUND(P716*H716,2)</f>
        <v>0</v>
      </c>
      <c r="L716" s="155" t="s">
        <v>169</v>
      </c>
      <c r="M716" s="36"/>
      <c r="N716" s="160" t="s">
        <v>1</v>
      </c>
      <c r="O716" s="125" t="s">
        <v>47</v>
      </c>
      <c r="P716" s="35">
        <f>I716+J716</f>
        <v>0</v>
      </c>
      <c r="Q716" s="35">
        <f>ROUND(I716*H716,2)</f>
        <v>0</v>
      </c>
      <c r="R716" s="35">
        <f>ROUND(J716*H716,2)</f>
        <v>0</v>
      </c>
      <c r="T716" s="161">
        <f>S716*H716</f>
        <v>0</v>
      </c>
      <c r="U716" s="161">
        <v>0</v>
      </c>
      <c r="V716" s="161">
        <f>U716*H716</f>
        <v>0</v>
      </c>
      <c r="W716" s="161">
        <v>0</v>
      </c>
      <c r="X716" s="162">
        <f>W716*H716</f>
        <v>0</v>
      </c>
      <c r="AR716" s="163" t="s">
        <v>282</v>
      </c>
      <c r="AT716" s="163" t="s">
        <v>165</v>
      </c>
      <c r="AU716" s="163" t="s">
        <v>99</v>
      </c>
      <c r="AY716" s="17" t="s">
        <v>162</v>
      </c>
      <c r="BE716" s="94">
        <f>IF(O716="základní",K716,0)</f>
        <v>0</v>
      </c>
      <c r="BF716" s="94">
        <f>IF(O716="snížená",K716,0)</f>
        <v>0</v>
      </c>
      <c r="BG716" s="94">
        <f>IF(O716="zákl. přenesená",K716,0)</f>
        <v>0</v>
      </c>
      <c r="BH716" s="94">
        <f>IF(O716="sníž. přenesená",K716,0)</f>
        <v>0</v>
      </c>
      <c r="BI716" s="94">
        <f>IF(O716="nulová",K716,0)</f>
        <v>0</v>
      </c>
      <c r="BJ716" s="17" t="s">
        <v>88</v>
      </c>
      <c r="BK716" s="94">
        <f>ROUND(P716*H716,2)</f>
        <v>0</v>
      </c>
      <c r="BL716" s="17" t="s">
        <v>282</v>
      </c>
      <c r="BM716" s="163" t="s">
        <v>1181</v>
      </c>
    </row>
    <row r="717" spans="2:65" s="1" customFormat="1" ht="19.5">
      <c r="B717" s="36"/>
      <c r="D717" s="164" t="s">
        <v>172</v>
      </c>
      <c r="F717" s="165" t="s">
        <v>1182</v>
      </c>
      <c r="I717" s="127"/>
      <c r="J717" s="127"/>
      <c r="M717" s="36"/>
      <c r="N717" s="166"/>
      <c r="X717" s="60"/>
      <c r="AT717" s="17" t="s">
        <v>172</v>
      </c>
      <c r="AU717" s="17" t="s">
        <v>99</v>
      </c>
    </row>
    <row r="718" spans="2:65" s="12" customFormat="1" ht="11.25">
      <c r="B718" s="167"/>
      <c r="D718" s="164" t="s">
        <v>174</v>
      </c>
      <c r="E718" s="168" t="s">
        <v>1</v>
      </c>
      <c r="F718" s="169" t="s">
        <v>832</v>
      </c>
      <c r="H718" s="168" t="s">
        <v>1</v>
      </c>
      <c r="I718" s="170"/>
      <c r="J718" s="170"/>
      <c r="M718" s="167"/>
      <c r="N718" s="171"/>
      <c r="X718" s="172"/>
      <c r="AT718" s="168" t="s">
        <v>174</v>
      </c>
      <c r="AU718" s="168" t="s">
        <v>99</v>
      </c>
      <c r="AV718" s="12" t="s">
        <v>88</v>
      </c>
      <c r="AW718" s="12" t="s">
        <v>5</v>
      </c>
      <c r="AX718" s="12" t="s">
        <v>84</v>
      </c>
      <c r="AY718" s="168" t="s">
        <v>162</v>
      </c>
    </row>
    <row r="719" spans="2:65" s="13" customFormat="1" ht="11.25">
      <c r="B719" s="173"/>
      <c r="D719" s="164" t="s">
        <v>174</v>
      </c>
      <c r="E719" s="174" t="s">
        <v>1</v>
      </c>
      <c r="F719" s="175" t="s">
        <v>1183</v>
      </c>
      <c r="H719" s="176">
        <v>10</v>
      </c>
      <c r="I719" s="177"/>
      <c r="J719" s="177"/>
      <c r="M719" s="173"/>
      <c r="N719" s="178"/>
      <c r="X719" s="179"/>
      <c r="AT719" s="174" t="s">
        <v>174</v>
      </c>
      <c r="AU719" s="174" t="s">
        <v>99</v>
      </c>
      <c r="AV719" s="13" t="s">
        <v>99</v>
      </c>
      <c r="AW719" s="13" t="s">
        <v>5</v>
      </c>
      <c r="AX719" s="13" t="s">
        <v>88</v>
      </c>
      <c r="AY719" s="174" t="s">
        <v>162</v>
      </c>
    </row>
    <row r="720" spans="2:65" s="1" customFormat="1" ht="24">
      <c r="B720" s="36"/>
      <c r="C720" s="153" t="s">
        <v>1184</v>
      </c>
      <c r="D720" s="153" t="s">
        <v>165</v>
      </c>
      <c r="E720" s="154" t="s">
        <v>1185</v>
      </c>
      <c r="F720" s="155" t="s">
        <v>1186</v>
      </c>
      <c r="G720" s="156" t="s">
        <v>237</v>
      </c>
      <c r="H720" s="157">
        <v>29</v>
      </c>
      <c r="I720" s="158"/>
      <c r="J720" s="158"/>
      <c r="K720" s="159">
        <f>ROUND(P720*H720,2)</f>
        <v>0</v>
      </c>
      <c r="L720" s="155" t="s">
        <v>224</v>
      </c>
      <c r="M720" s="36"/>
      <c r="N720" s="160" t="s">
        <v>1</v>
      </c>
      <c r="O720" s="125" t="s">
        <v>47</v>
      </c>
      <c r="P720" s="35">
        <f>I720+J720</f>
        <v>0</v>
      </c>
      <c r="Q720" s="35">
        <f>ROUND(I720*H720,2)</f>
        <v>0</v>
      </c>
      <c r="R720" s="35">
        <f>ROUND(J720*H720,2)</f>
        <v>0</v>
      </c>
      <c r="T720" s="161">
        <f>S720*H720</f>
        <v>0</v>
      </c>
      <c r="U720" s="161">
        <v>0</v>
      </c>
      <c r="V720" s="161">
        <f>U720*H720</f>
        <v>0</v>
      </c>
      <c r="W720" s="161">
        <v>0</v>
      </c>
      <c r="X720" s="162">
        <f>W720*H720</f>
        <v>0</v>
      </c>
      <c r="AR720" s="163" t="s">
        <v>282</v>
      </c>
      <c r="AT720" s="163" t="s">
        <v>165</v>
      </c>
      <c r="AU720" s="163" t="s">
        <v>99</v>
      </c>
      <c r="AY720" s="17" t="s">
        <v>162</v>
      </c>
      <c r="BE720" s="94">
        <f>IF(O720="základní",K720,0)</f>
        <v>0</v>
      </c>
      <c r="BF720" s="94">
        <f>IF(O720="snížená",K720,0)</f>
        <v>0</v>
      </c>
      <c r="BG720" s="94">
        <f>IF(O720="zákl. přenesená",K720,0)</f>
        <v>0</v>
      </c>
      <c r="BH720" s="94">
        <f>IF(O720="sníž. přenesená",K720,0)</f>
        <v>0</v>
      </c>
      <c r="BI720" s="94">
        <f>IF(O720="nulová",K720,0)</f>
        <v>0</v>
      </c>
      <c r="BJ720" s="17" t="s">
        <v>88</v>
      </c>
      <c r="BK720" s="94">
        <f>ROUND(P720*H720,2)</f>
        <v>0</v>
      </c>
      <c r="BL720" s="17" t="s">
        <v>282</v>
      </c>
      <c r="BM720" s="163" t="s">
        <v>1187</v>
      </c>
    </row>
    <row r="721" spans="2:65" s="1" customFormat="1" ht="19.5">
      <c r="B721" s="36"/>
      <c r="D721" s="164" t="s">
        <v>172</v>
      </c>
      <c r="F721" s="165" t="s">
        <v>1188</v>
      </c>
      <c r="I721" s="127"/>
      <c r="J721" s="127"/>
      <c r="M721" s="36"/>
      <c r="N721" s="166"/>
      <c r="X721" s="60"/>
      <c r="AT721" s="17" t="s">
        <v>172</v>
      </c>
      <c r="AU721" s="17" t="s">
        <v>99</v>
      </c>
    </row>
    <row r="722" spans="2:65" s="12" customFormat="1" ht="11.25">
      <c r="B722" s="167"/>
      <c r="D722" s="164" t="s">
        <v>174</v>
      </c>
      <c r="E722" s="168" t="s">
        <v>1</v>
      </c>
      <c r="F722" s="169" t="s">
        <v>196</v>
      </c>
      <c r="H722" s="168" t="s">
        <v>1</v>
      </c>
      <c r="I722" s="170"/>
      <c r="J722" s="170"/>
      <c r="M722" s="167"/>
      <c r="N722" s="171"/>
      <c r="X722" s="172"/>
      <c r="AT722" s="168" t="s">
        <v>174</v>
      </c>
      <c r="AU722" s="168" t="s">
        <v>99</v>
      </c>
      <c r="AV722" s="12" t="s">
        <v>88</v>
      </c>
      <c r="AW722" s="12" t="s">
        <v>5</v>
      </c>
      <c r="AX722" s="12" t="s">
        <v>84</v>
      </c>
      <c r="AY722" s="168" t="s">
        <v>162</v>
      </c>
    </row>
    <row r="723" spans="2:65" s="13" customFormat="1" ht="11.25">
      <c r="B723" s="173"/>
      <c r="D723" s="164" t="s">
        <v>174</v>
      </c>
      <c r="E723" s="174" t="s">
        <v>1</v>
      </c>
      <c r="F723" s="175" t="s">
        <v>1189</v>
      </c>
      <c r="H723" s="176">
        <v>17</v>
      </c>
      <c r="I723" s="177"/>
      <c r="J723" s="177"/>
      <c r="M723" s="173"/>
      <c r="N723" s="178"/>
      <c r="X723" s="179"/>
      <c r="AT723" s="174" t="s">
        <v>174</v>
      </c>
      <c r="AU723" s="174" t="s">
        <v>99</v>
      </c>
      <c r="AV723" s="13" t="s">
        <v>99</v>
      </c>
      <c r="AW723" s="13" t="s">
        <v>5</v>
      </c>
      <c r="AX723" s="13" t="s">
        <v>84</v>
      </c>
      <c r="AY723" s="174" t="s">
        <v>162</v>
      </c>
    </row>
    <row r="724" spans="2:65" s="12" customFormat="1" ht="11.25">
      <c r="B724" s="167"/>
      <c r="D724" s="164" t="s">
        <v>174</v>
      </c>
      <c r="E724" s="168" t="s">
        <v>1</v>
      </c>
      <c r="F724" s="169" t="s">
        <v>832</v>
      </c>
      <c r="H724" s="168" t="s">
        <v>1</v>
      </c>
      <c r="I724" s="170"/>
      <c r="J724" s="170"/>
      <c r="M724" s="167"/>
      <c r="N724" s="171"/>
      <c r="X724" s="172"/>
      <c r="AT724" s="168" t="s">
        <v>174</v>
      </c>
      <c r="AU724" s="168" t="s">
        <v>99</v>
      </c>
      <c r="AV724" s="12" t="s">
        <v>88</v>
      </c>
      <c r="AW724" s="12" t="s">
        <v>5</v>
      </c>
      <c r="AX724" s="12" t="s">
        <v>84</v>
      </c>
      <c r="AY724" s="168" t="s">
        <v>162</v>
      </c>
    </row>
    <row r="725" spans="2:65" s="13" customFormat="1" ht="11.25">
      <c r="B725" s="173"/>
      <c r="D725" s="164" t="s">
        <v>174</v>
      </c>
      <c r="E725" s="174" t="s">
        <v>1</v>
      </c>
      <c r="F725" s="175" t="s">
        <v>1190</v>
      </c>
      <c r="H725" s="176">
        <v>29</v>
      </c>
      <c r="I725" s="177"/>
      <c r="J725" s="177"/>
      <c r="M725" s="173"/>
      <c r="N725" s="178"/>
      <c r="X725" s="179"/>
      <c r="AT725" s="174" t="s">
        <v>174</v>
      </c>
      <c r="AU725" s="174" t="s">
        <v>99</v>
      </c>
      <c r="AV725" s="13" t="s">
        <v>99</v>
      </c>
      <c r="AW725" s="13" t="s">
        <v>5</v>
      </c>
      <c r="AX725" s="13" t="s">
        <v>88</v>
      </c>
      <c r="AY725" s="174" t="s">
        <v>162</v>
      </c>
    </row>
    <row r="726" spans="2:65" s="1" customFormat="1" ht="24.2" customHeight="1">
      <c r="B726" s="36"/>
      <c r="C726" s="153" t="s">
        <v>1191</v>
      </c>
      <c r="D726" s="153" t="s">
        <v>165</v>
      </c>
      <c r="E726" s="154" t="s">
        <v>1192</v>
      </c>
      <c r="F726" s="155" t="s">
        <v>1193</v>
      </c>
      <c r="G726" s="156" t="s">
        <v>168</v>
      </c>
      <c r="H726" s="157">
        <v>67.256</v>
      </c>
      <c r="I726" s="158"/>
      <c r="J726" s="158"/>
      <c r="K726" s="159">
        <f>ROUND(P726*H726,2)</f>
        <v>0</v>
      </c>
      <c r="L726" s="155" t="s">
        <v>169</v>
      </c>
      <c r="M726" s="36"/>
      <c r="N726" s="160" t="s">
        <v>1</v>
      </c>
      <c r="O726" s="125" t="s">
        <v>47</v>
      </c>
      <c r="P726" s="35">
        <f>I726+J726</f>
        <v>0</v>
      </c>
      <c r="Q726" s="35">
        <f>ROUND(I726*H726,2)</f>
        <v>0</v>
      </c>
      <c r="R726" s="35">
        <f>ROUND(J726*H726,2)</f>
        <v>0</v>
      </c>
      <c r="T726" s="161">
        <f>S726*H726</f>
        <v>0</v>
      </c>
      <c r="U726" s="161">
        <v>5.0000000000000002E-5</v>
      </c>
      <c r="V726" s="161">
        <f>U726*H726</f>
        <v>3.3628E-3</v>
      </c>
      <c r="W726" s="161">
        <v>0</v>
      </c>
      <c r="X726" s="162">
        <f>W726*H726</f>
        <v>0</v>
      </c>
      <c r="AR726" s="163" t="s">
        <v>282</v>
      </c>
      <c r="AT726" s="163" t="s">
        <v>165</v>
      </c>
      <c r="AU726" s="163" t="s">
        <v>99</v>
      </c>
      <c r="AY726" s="17" t="s">
        <v>162</v>
      </c>
      <c r="BE726" s="94">
        <f>IF(O726="základní",K726,0)</f>
        <v>0</v>
      </c>
      <c r="BF726" s="94">
        <f>IF(O726="snížená",K726,0)</f>
        <v>0</v>
      </c>
      <c r="BG726" s="94">
        <f>IF(O726="zákl. přenesená",K726,0)</f>
        <v>0</v>
      </c>
      <c r="BH726" s="94">
        <f>IF(O726="sníž. přenesená",K726,0)</f>
        <v>0</v>
      </c>
      <c r="BI726" s="94">
        <f>IF(O726="nulová",K726,0)</f>
        <v>0</v>
      </c>
      <c r="BJ726" s="17" t="s">
        <v>88</v>
      </c>
      <c r="BK726" s="94">
        <f>ROUND(P726*H726,2)</f>
        <v>0</v>
      </c>
      <c r="BL726" s="17" t="s">
        <v>282</v>
      </c>
      <c r="BM726" s="163" t="s">
        <v>1194</v>
      </c>
    </row>
    <row r="727" spans="2:65" s="1" customFormat="1" ht="19.5">
      <c r="B727" s="36"/>
      <c r="D727" s="164" t="s">
        <v>172</v>
      </c>
      <c r="F727" s="165" t="s">
        <v>1195</v>
      </c>
      <c r="I727" s="127"/>
      <c r="J727" s="127"/>
      <c r="M727" s="36"/>
      <c r="N727" s="166"/>
      <c r="X727" s="60"/>
      <c r="AT727" s="17" t="s">
        <v>172</v>
      </c>
      <c r="AU727" s="17" t="s">
        <v>99</v>
      </c>
    </row>
    <row r="728" spans="2:65" s="13" customFormat="1" ht="11.25">
      <c r="B728" s="173"/>
      <c r="D728" s="164" t="s">
        <v>174</v>
      </c>
      <c r="E728" s="174" t="s">
        <v>1</v>
      </c>
      <c r="F728" s="175" t="s">
        <v>1125</v>
      </c>
      <c r="H728" s="176">
        <v>67.256</v>
      </c>
      <c r="I728" s="177"/>
      <c r="J728" s="177"/>
      <c r="M728" s="173"/>
      <c r="N728" s="178"/>
      <c r="X728" s="179"/>
      <c r="AT728" s="174" t="s">
        <v>174</v>
      </c>
      <c r="AU728" s="174" t="s">
        <v>99</v>
      </c>
      <c r="AV728" s="13" t="s">
        <v>99</v>
      </c>
      <c r="AW728" s="13" t="s">
        <v>5</v>
      </c>
      <c r="AX728" s="13" t="s">
        <v>84</v>
      </c>
      <c r="AY728" s="174" t="s">
        <v>162</v>
      </c>
    </row>
    <row r="729" spans="2:65" s="14" customFormat="1" ht="11.25">
      <c r="B729" s="180"/>
      <c r="D729" s="164" t="s">
        <v>174</v>
      </c>
      <c r="E729" s="181" t="s">
        <v>1</v>
      </c>
      <c r="F729" s="182" t="s">
        <v>191</v>
      </c>
      <c r="H729" s="183">
        <v>67.256</v>
      </c>
      <c r="I729" s="184"/>
      <c r="J729" s="184"/>
      <c r="M729" s="180"/>
      <c r="N729" s="185"/>
      <c r="X729" s="186"/>
      <c r="AT729" s="181" t="s">
        <v>174</v>
      </c>
      <c r="AU729" s="181" t="s">
        <v>99</v>
      </c>
      <c r="AV729" s="14" t="s">
        <v>170</v>
      </c>
      <c r="AW729" s="14" t="s">
        <v>5</v>
      </c>
      <c r="AX729" s="14" t="s">
        <v>88</v>
      </c>
      <c r="AY729" s="181" t="s">
        <v>162</v>
      </c>
    </row>
    <row r="730" spans="2:65" s="1" customFormat="1" ht="24.2" customHeight="1">
      <c r="B730" s="36"/>
      <c r="C730" s="153" t="s">
        <v>1196</v>
      </c>
      <c r="D730" s="153" t="s">
        <v>165</v>
      </c>
      <c r="E730" s="154" t="s">
        <v>1197</v>
      </c>
      <c r="F730" s="155" t="s">
        <v>1198</v>
      </c>
      <c r="G730" s="156" t="s">
        <v>298</v>
      </c>
      <c r="H730" s="157">
        <v>1.248</v>
      </c>
      <c r="I730" s="158"/>
      <c r="J730" s="158"/>
      <c r="K730" s="159">
        <f>ROUND(P730*H730,2)</f>
        <v>0</v>
      </c>
      <c r="L730" s="155" t="s">
        <v>169</v>
      </c>
      <c r="M730" s="36"/>
      <c r="N730" s="160" t="s">
        <v>1</v>
      </c>
      <c r="O730" s="125" t="s">
        <v>47</v>
      </c>
      <c r="P730" s="35">
        <f>I730+J730</f>
        <v>0</v>
      </c>
      <c r="Q730" s="35">
        <f>ROUND(I730*H730,2)</f>
        <v>0</v>
      </c>
      <c r="R730" s="35">
        <f>ROUND(J730*H730,2)</f>
        <v>0</v>
      </c>
      <c r="T730" s="161">
        <f>S730*H730</f>
        <v>0</v>
      </c>
      <c r="U730" s="161">
        <v>0</v>
      </c>
      <c r="V730" s="161">
        <f>U730*H730</f>
        <v>0</v>
      </c>
      <c r="W730" s="161">
        <v>0</v>
      </c>
      <c r="X730" s="162">
        <f>W730*H730</f>
        <v>0</v>
      </c>
      <c r="AR730" s="163" t="s">
        <v>282</v>
      </c>
      <c r="AT730" s="163" t="s">
        <v>165</v>
      </c>
      <c r="AU730" s="163" t="s">
        <v>99</v>
      </c>
      <c r="AY730" s="17" t="s">
        <v>162</v>
      </c>
      <c r="BE730" s="94">
        <f>IF(O730="základní",K730,0)</f>
        <v>0</v>
      </c>
      <c r="BF730" s="94">
        <f>IF(O730="snížená",K730,0)</f>
        <v>0</v>
      </c>
      <c r="BG730" s="94">
        <f>IF(O730="zákl. přenesená",K730,0)</f>
        <v>0</v>
      </c>
      <c r="BH730" s="94">
        <f>IF(O730="sníž. přenesená",K730,0)</f>
        <v>0</v>
      </c>
      <c r="BI730" s="94">
        <f>IF(O730="nulová",K730,0)</f>
        <v>0</v>
      </c>
      <c r="BJ730" s="17" t="s">
        <v>88</v>
      </c>
      <c r="BK730" s="94">
        <f>ROUND(P730*H730,2)</f>
        <v>0</v>
      </c>
      <c r="BL730" s="17" t="s">
        <v>282</v>
      </c>
      <c r="BM730" s="163" t="s">
        <v>1199</v>
      </c>
    </row>
    <row r="731" spans="2:65" s="1" customFormat="1" ht="29.25">
      <c r="B731" s="36"/>
      <c r="D731" s="164" t="s">
        <v>172</v>
      </c>
      <c r="F731" s="165" t="s">
        <v>1200</v>
      </c>
      <c r="I731" s="127"/>
      <c r="J731" s="127"/>
      <c r="M731" s="36"/>
      <c r="N731" s="166"/>
      <c r="X731" s="60"/>
      <c r="AT731" s="17" t="s">
        <v>172</v>
      </c>
      <c r="AU731" s="17" t="s">
        <v>99</v>
      </c>
    </row>
    <row r="732" spans="2:65" s="1" customFormat="1" ht="33" customHeight="1">
      <c r="B732" s="36"/>
      <c r="C732" s="153" t="s">
        <v>1201</v>
      </c>
      <c r="D732" s="153" t="s">
        <v>165</v>
      </c>
      <c r="E732" s="154" t="s">
        <v>1202</v>
      </c>
      <c r="F732" s="155" t="s">
        <v>1203</v>
      </c>
      <c r="G732" s="156" t="s">
        <v>298</v>
      </c>
      <c r="H732" s="157">
        <v>1.248</v>
      </c>
      <c r="I732" s="158"/>
      <c r="J732" s="158"/>
      <c r="K732" s="159">
        <f>ROUND(P732*H732,2)</f>
        <v>0</v>
      </c>
      <c r="L732" s="155" t="s">
        <v>169</v>
      </c>
      <c r="M732" s="36"/>
      <c r="N732" s="160" t="s">
        <v>1</v>
      </c>
      <c r="O732" s="125" t="s">
        <v>47</v>
      </c>
      <c r="P732" s="35">
        <f>I732+J732</f>
        <v>0</v>
      </c>
      <c r="Q732" s="35">
        <f>ROUND(I732*H732,2)</f>
        <v>0</v>
      </c>
      <c r="R732" s="35">
        <f>ROUND(J732*H732,2)</f>
        <v>0</v>
      </c>
      <c r="T732" s="161">
        <f>S732*H732</f>
        <v>0</v>
      </c>
      <c r="U732" s="161">
        <v>0</v>
      </c>
      <c r="V732" s="161">
        <f>U732*H732</f>
        <v>0</v>
      </c>
      <c r="W732" s="161">
        <v>0</v>
      </c>
      <c r="X732" s="162">
        <f>W732*H732</f>
        <v>0</v>
      </c>
      <c r="AR732" s="163" t="s">
        <v>282</v>
      </c>
      <c r="AT732" s="163" t="s">
        <v>165</v>
      </c>
      <c r="AU732" s="163" t="s">
        <v>99</v>
      </c>
      <c r="AY732" s="17" t="s">
        <v>162</v>
      </c>
      <c r="BE732" s="94">
        <f>IF(O732="základní",K732,0)</f>
        <v>0</v>
      </c>
      <c r="BF732" s="94">
        <f>IF(O732="snížená",K732,0)</f>
        <v>0</v>
      </c>
      <c r="BG732" s="94">
        <f>IF(O732="zákl. přenesená",K732,0)</f>
        <v>0</v>
      </c>
      <c r="BH732" s="94">
        <f>IF(O732="sníž. přenesená",K732,0)</f>
        <v>0</v>
      </c>
      <c r="BI732" s="94">
        <f>IF(O732="nulová",K732,0)</f>
        <v>0</v>
      </c>
      <c r="BJ732" s="17" t="s">
        <v>88</v>
      </c>
      <c r="BK732" s="94">
        <f>ROUND(P732*H732,2)</f>
        <v>0</v>
      </c>
      <c r="BL732" s="17" t="s">
        <v>282</v>
      </c>
      <c r="BM732" s="163" t="s">
        <v>1204</v>
      </c>
    </row>
    <row r="733" spans="2:65" s="1" customFormat="1" ht="29.25">
      <c r="B733" s="36"/>
      <c r="D733" s="164" t="s">
        <v>172</v>
      </c>
      <c r="F733" s="165" t="s">
        <v>1205</v>
      </c>
      <c r="I733" s="127"/>
      <c r="J733" s="127"/>
      <c r="M733" s="36"/>
      <c r="N733" s="166"/>
      <c r="X733" s="60"/>
      <c r="AT733" s="17" t="s">
        <v>172</v>
      </c>
      <c r="AU733" s="17" t="s">
        <v>99</v>
      </c>
    </row>
    <row r="734" spans="2:65" s="1" customFormat="1" ht="24.2" customHeight="1">
      <c r="B734" s="36"/>
      <c r="C734" s="153" t="s">
        <v>1206</v>
      </c>
      <c r="D734" s="153" t="s">
        <v>165</v>
      </c>
      <c r="E734" s="154" t="s">
        <v>1207</v>
      </c>
      <c r="F734" s="155" t="s">
        <v>1208</v>
      </c>
      <c r="G734" s="156" t="s">
        <v>298</v>
      </c>
      <c r="H734" s="157">
        <v>1.248</v>
      </c>
      <c r="I734" s="158"/>
      <c r="J734" s="158"/>
      <c r="K734" s="159">
        <f>ROUND(P734*H734,2)</f>
        <v>0</v>
      </c>
      <c r="L734" s="155" t="s">
        <v>169</v>
      </c>
      <c r="M734" s="36"/>
      <c r="N734" s="160" t="s">
        <v>1</v>
      </c>
      <c r="O734" s="125" t="s">
        <v>47</v>
      </c>
      <c r="P734" s="35">
        <f>I734+J734</f>
        <v>0</v>
      </c>
      <c r="Q734" s="35">
        <f>ROUND(I734*H734,2)</f>
        <v>0</v>
      </c>
      <c r="R734" s="35">
        <f>ROUND(J734*H734,2)</f>
        <v>0</v>
      </c>
      <c r="T734" s="161">
        <f>S734*H734</f>
        <v>0</v>
      </c>
      <c r="U734" s="161">
        <v>0</v>
      </c>
      <c r="V734" s="161">
        <f>U734*H734</f>
        <v>0</v>
      </c>
      <c r="W734" s="161">
        <v>0</v>
      </c>
      <c r="X734" s="162">
        <f>W734*H734</f>
        <v>0</v>
      </c>
      <c r="AR734" s="163" t="s">
        <v>282</v>
      </c>
      <c r="AT734" s="163" t="s">
        <v>165</v>
      </c>
      <c r="AU734" s="163" t="s">
        <v>99</v>
      </c>
      <c r="AY734" s="17" t="s">
        <v>162</v>
      </c>
      <c r="BE734" s="94">
        <f>IF(O734="základní",K734,0)</f>
        <v>0</v>
      </c>
      <c r="BF734" s="94">
        <f>IF(O734="snížená",K734,0)</f>
        <v>0</v>
      </c>
      <c r="BG734" s="94">
        <f>IF(O734="zákl. přenesená",K734,0)</f>
        <v>0</v>
      </c>
      <c r="BH734" s="94">
        <f>IF(O734="sníž. přenesená",K734,0)</f>
        <v>0</v>
      </c>
      <c r="BI734" s="94">
        <f>IF(O734="nulová",K734,0)</f>
        <v>0</v>
      </c>
      <c r="BJ734" s="17" t="s">
        <v>88</v>
      </c>
      <c r="BK734" s="94">
        <f>ROUND(P734*H734,2)</f>
        <v>0</v>
      </c>
      <c r="BL734" s="17" t="s">
        <v>282</v>
      </c>
      <c r="BM734" s="163" t="s">
        <v>1209</v>
      </c>
    </row>
    <row r="735" spans="2:65" s="1" customFormat="1" ht="39">
      <c r="B735" s="36"/>
      <c r="D735" s="164" t="s">
        <v>172</v>
      </c>
      <c r="F735" s="165" t="s">
        <v>1210</v>
      </c>
      <c r="I735" s="127"/>
      <c r="J735" s="127"/>
      <c r="M735" s="36"/>
      <c r="N735" s="166"/>
      <c r="X735" s="60"/>
      <c r="AT735" s="17" t="s">
        <v>172</v>
      </c>
      <c r="AU735" s="17" t="s">
        <v>99</v>
      </c>
    </row>
    <row r="736" spans="2:65" s="1" customFormat="1" ht="24.2" customHeight="1">
      <c r="B736" s="36"/>
      <c r="C736" s="153" t="s">
        <v>1211</v>
      </c>
      <c r="D736" s="153" t="s">
        <v>165</v>
      </c>
      <c r="E736" s="154" t="s">
        <v>1212</v>
      </c>
      <c r="F736" s="155" t="s">
        <v>1213</v>
      </c>
      <c r="G736" s="156" t="s">
        <v>298</v>
      </c>
      <c r="H736" s="157">
        <v>1.248</v>
      </c>
      <c r="I736" s="158"/>
      <c r="J736" s="158"/>
      <c r="K736" s="159">
        <f>ROUND(P736*H736,2)</f>
        <v>0</v>
      </c>
      <c r="L736" s="155" t="s">
        <v>169</v>
      </c>
      <c r="M736" s="36"/>
      <c r="N736" s="160" t="s">
        <v>1</v>
      </c>
      <c r="O736" s="125" t="s">
        <v>47</v>
      </c>
      <c r="P736" s="35">
        <f>I736+J736</f>
        <v>0</v>
      </c>
      <c r="Q736" s="35">
        <f>ROUND(I736*H736,2)</f>
        <v>0</v>
      </c>
      <c r="R736" s="35">
        <f>ROUND(J736*H736,2)</f>
        <v>0</v>
      </c>
      <c r="T736" s="161">
        <f>S736*H736</f>
        <v>0</v>
      </c>
      <c r="U736" s="161">
        <v>0</v>
      </c>
      <c r="V736" s="161">
        <f>U736*H736</f>
        <v>0</v>
      </c>
      <c r="W736" s="161">
        <v>0</v>
      </c>
      <c r="X736" s="162">
        <f>W736*H736</f>
        <v>0</v>
      </c>
      <c r="AR736" s="163" t="s">
        <v>282</v>
      </c>
      <c r="AT736" s="163" t="s">
        <v>165</v>
      </c>
      <c r="AU736" s="163" t="s">
        <v>99</v>
      </c>
      <c r="AY736" s="17" t="s">
        <v>162</v>
      </c>
      <c r="BE736" s="94">
        <f>IF(O736="základní",K736,0)</f>
        <v>0</v>
      </c>
      <c r="BF736" s="94">
        <f>IF(O736="snížená",K736,0)</f>
        <v>0</v>
      </c>
      <c r="BG736" s="94">
        <f>IF(O736="zákl. přenesená",K736,0)</f>
        <v>0</v>
      </c>
      <c r="BH736" s="94">
        <f>IF(O736="sníž. přenesená",K736,0)</f>
        <v>0</v>
      </c>
      <c r="BI736" s="94">
        <f>IF(O736="nulová",K736,0)</f>
        <v>0</v>
      </c>
      <c r="BJ736" s="17" t="s">
        <v>88</v>
      </c>
      <c r="BK736" s="94">
        <f>ROUND(P736*H736,2)</f>
        <v>0</v>
      </c>
      <c r="BL736" s="17" t="s">
        <v>282</v>
      </c>
      <c r="BM736" s="163" t="s">
        <v>1214</v>
      </c>
    </row>
    <row r="737" spans="2:65" s="1" customFormat="1" ht="39">
      <c r="B737" s="36"/>
      <c r="D737" s="164" t="s">
        <v>172</v>
      </c>
      <c r="F737" s="165" t="s">
        <v>1215</v>
      </c>
      <c r="I737" s="127"/>
      <c r="J737" s="127"/>
      <c r="M737" s="36"/>
      <c r="N737" s="166"/>
      <c r="X737" s="60"/>
      <c r="AT737" s="17" t="s">
        <v>172</v>
      </c>
      <c r="AU737" s="17" t="s">
        <v>99</v>
      </c>
    </row>
    <row r="738" spans="2:65" s="11" customFormat="1" ht="22.9" customHeight="1">
      <c r="B738" s="140"/>
      <c r="D738" s="141" t="s">
        <v>83</v>
      </c>
      <c r="E738" s="151" t="s">
        <v>1216</v>
      </c>
      <c r="F738" s="151" t="s">
        <v>1217</v>
      </c>
      <c r="I738" s="143"/>
      <c r="J738" s="143"/>
      <c r="K738" s="152">
        <f>BK738</f>
        <v>0</v>
      </c>
      <c r="M738" s="140"/>
      <c r="N738" s="145"/>
      <c r="Q738" s="146">
        <f>SUM(Q739:Q751)</f>
        <v>0</v>
      </c>
      <c r="R738" s="146">
        <f>SUM(R739:R751)</f>
        <v>0</v>
      </c>
      <c r="T738" s="147">
        <f>SUM(T739:T751)</f>
        <v>0</v>
      </c>
      <c r="V738" s="147">
        <f>SUM(V739:V751)</f>
        <v>2.3665200000000004E-3</v>
      </c>
      <c r="X738" s="148">
        <f>SUM(X739:X751)</f>
        <v>0</v>
      </c>
      <c r="AR738" s="141" t="s">
        <v>99</v>
      </c>
      <c r="AT738" s="149" t="s">
        <v>83</v>
      </c>
      <c r="AU738" s="149" t="s">
        <v>88</v>
      </c>
      <c r="AY738" s="141" t="s">
        <v>162</v>
      </c>
      <c r="BK738" s="150">
        <f>SUM(BK739:BK751)</f>
        <v>0</v>
      </c>
    </row>
    <row r="739" spans="2:65" s="1" customFormat="1" ht="24.2" customHeight="1">
      <c r="B739" s="36"/>
      <c r="C739" s="153" t="s">
        <v>1218</v>
      </c>
      <c r="D739" s="153" t="s">
        <v>165</v>
      </c>
      <c r="E739" s="154" t="s">
        <v>1219</v>
      </c>
      <c r="F739" s="155" t="s">
        <v>1220</v>
      </c>
      <c r="G739" s="156" t="s">
        <v>168</v>
      </c>
      <c r="H739" s="157">
        <v>4.266</v>
      </c>
      <c r="I739" s="158"/>
      <c r="J739" s="158"/>
      <c r="K739" s="159">
        <f>ROUND(P739*H739,2)</f>
        <v>0</v>
      </c>
      <c r="L739" s="155" t="s">
        <v>169</v>
      </c>
      <c r="M739" s="36"/>
      <c r="N739" s="160" t="s">
        <v>1</v>
      </c>
      <c r="O739" s="125" t="s">
        <v>47</v>
      </c>
      <c r="P739" s="35">
        <f>I739+J739</f>
        <v>0</v>
      </c>
      <c r="Q739" s="35">
        <f>ROUND(I739*H739,2)</f>
        <v>0</v>
      </c>
      <c r="R739" s="35">
        <f>ROUND(J739*H739,2)</f>
        <v>0</v>
      </c>
      <c r="T739" s="161">
        <f>S739*H739</f>
        <v>0</v>
      </c>
      <c r="U739" s="161">
        <v>8.0000000000000007E-5</v>
      </c>
      <c r="V739" s="161">
        <f>U739*H739</f>
        <v>3.4128000000000001E-4</v>
      </c>
      <c r="W739" s="161">
        <v>0</v>
      </c>
      <c r="X739" s="162">
        <f>W739*H739</f>
        <v>0</v>
      </c>
      <c r="AR739" s="163" t="s">
        <v>282</v>
      </c>
      <c r="AT739" s="163" t="s">
        <v>165</v>
      </c>
      <c r="AU739" s="163" t="s">
        <v>99</v>
      </c>
      <c r="AY739" s="17" t="s">
        <v>162</v>
      </c>
      <c r="BE739" s="94">
        <f>IF(O739="základní",K739,0)</f>
        <v>0</v>
      </c>
      <c r="BF739" s="94">
        <f>IF(O739="snížená",K739,0)</f>
        <v>0</v>
      </c>
      <c r="BG739" s="94">
        <f>IF(O739="zákl. přenesená",K739,0)</f>
        <v>0</v>
      </c>
      <c r="BH739" s="94">
        <f>IF(O739="sníž. přenesená",K739,0)</f>
        <v>0</v>
      </c>
      <c r="BI739" s="94">
        <f>IF(O739="nulová",K739,0)</f>
        <v>0</v>
      </c>
      <c r="BJ739" s="17" t="s">
        <v>88</v>
      </c>
      <c r="BK739" s="94">
        <f>ROUND(P739*H739,2)</f>
        <v>0</v>
      </c>
      <c r="BL739" s="17" t="s">
        <v>282</v>
      </c>
      <c r="BM739" s="163" t="s">
        <v>1221</v>
      </c>
    </row>
    <row r="740" spans="2:65" s="1" customFormat="1" ht="19.5">
      <c r="B740" s="36"/>
      <c r="D740" s="164" t="s">
        <v>172</v>
      </c>
      <c r="F740" s="165" t="s">
        <v>1222</v>
      </c>
      <c r="I740" s="127"/>
      <c r="J740" s="127"/>
      <c r="M740" s="36"/>
      <c r="N740" s="166"/>
      <c r="X740" s="60"/>
      <c r="AT740" s="17" t="s">
        <v>172</v>
      </c>
      <c r="AU740" s="17" t="s">
        <v>99</v>
      </c>
    </row>
    <row r="741" spans="2:65" s="12" customFormat="1" ht="11.25">
      <c r="B741" s="167"/>
      <c r="D741" s="164" t="s">
        <v>174</v>
      </c>
      <c r="E741" s="168" t="s">
        <v>1</v>
      </c>
      <c r="F741" s="169" t="s">
        <v>1223</v>
      </c>
      <c r="H741" s="168" t="s">
        <v>1</v>
      </c>
      <c r="I741" s="170"/>
      <c r="J741" s="170"/>
      <c r="M741" s="167"/>
      <c r="N741" s="171"/>
      <c r="X741" s="172"/>
      <c r="AT741" s="168" t="s">
        <v>174</v>
      </c>
      <c r="AU741" s="168" t="s">
        <v>99</v>
      </c>
      <c r="AV741" s="12" t="s">
        <v>88</v>
      </c>
      <c r="AW741" s="12" t="s">
        <v>5</v>
      </c>
      <c r="AX741" s="12" t="s">
        <v>84</v>
      </c>
      <c r="AY741" s="168" t="s">
        <v>162</v>
      </c>
    </row>
    <row r="742" spans="2:65" s="13" customFormat="1" ht="11.25">
      <c r="B742" s="173"/>
      <c r="D742" s="164" t="s">
        <v>174</v>
      </c>
      <c r="E742" s="174" t="s">
        <v>1</v>
      </c>
      <c r="F742" s="175" t="s">
        <v>1224</v>
      </c>
      <c r="H742" s="176">
        <v>4.266</v>
      </c>
      <c r="I742" s="177"/>
      <c r="J742" s="177"/>
      <c r="M742" s="173"/>
      <c r="N742" s="178"/>
      <c r="X742" s="179"/>
      <c r="AT742" s="174" t="s">
        <v>174</v>
      </c>
      <c r="AU742" s="174" t="s">
        <v>99</v>
      </c>
      <c r="AV742" s="13" t="s">
        <v>99</v>
      </c>
      <c r="AW742" s="13" t="s">
        <v>5</v>
      </c>
      <c r="AX742" s="13" t="s">
        <v>84</v>
      </c>
      <c r="AY742" s="174" t="s">
        <v>162</v>
      </c>
    </row>
    <row r="743" spans="2:65" s="14" customFormat="1" ht="11.25">
      <c r="B743" s="180"/>
      <c r="D743" s="164" t="s">
        <v>174</v>
      </c>
      <c r="E743" s="181" t="s">
        <v>1</v>
      </c>
      <c r="F743" s="182" t="s">
        <v>191</v>
      </c>
      <c r="H743" s="183">
        <v>4.266</v>
      </c>
      <c r="I743" s="184"/>
      <c r="J743" s="184"/>
      <c r="M743" s="180"/>
      <c r="N743" s="185"/>
      <c r="X743" s="186"/>
      <c r="AT743" s="181" t="s">
        <v>174</v>
      </c>
      <c r="AU743" s="181" t="s">
        <v>99</v>
      </c>
      <c r="AV743" s="14" t="s">
        <v>170</v>
      </c>
      <c r="AW743" s="14" t="s">
        <v>5</v>
      </c>
      <c r="AX743" s="14" t="s">
        <v>88</v>
      </c>
      <c r="AY743" s="181" t="s">
        <v>162</v>
      </c>
    </row>
    <row r="744" spans="2:65" s="1" customFormat="1" ht="24.2" customHeight="1">
      <c r="B744" s="36"/>
      <c r="C744" s="153" t="s">
        <v>1225</v>
      </c>
      <c r="D744" s="153" t="s">
        <v>165</v>
      </c>
      <c r="E744" s="154" t="s">
        <v>1226</v>
      </c>
      <c r="F744" s="155" t="s">
        <v>1227</v>
      </c>
      <c r="G744" s="156" t="s">
        <v>168</v>
      </c>
      <c r="H744" s="157">
        <v>4.266</v>
      </c>
      <c r="I744" s="158"/>
      <c r="J744" s="158"/>
      <c r="K744" s="159">
        <f>ROUND(P744*H744,2)</f>
        <v>0</v>
      </c>
      <c r="L744" s="155" t="s">
        <v>169</v>
      </c>
      <c r="M744" s="36"/>
      <c r="N744" s="160" t="s">
        <v>1</v>
      </c>
      <c r="O744" s="125" t="s">
        <v>47</v>
      </c>
      <c r="P744" s="35">
        <f>I744+J744</f>
        <v>0</v>
      </c>
      <c r="Q744" s="35">
        <f>ROUND(I744*H744,2)</f>
        <v>0</v>
      </c>
      <c r="R744" s="35">
        <f>ROUND(J744*H744,2)</f>
        <v>0</v>
      </c>
      <c r="T744" s="161">
        <f>S744*H744</f>
        <v>0</v>
      </c>
      <c r="U744" s="161">
        <v>1.3999999999999999E-4</v>
      </c>
      <c r="V744" s="161">
        <f>U744*H744</f>
        <v>5.9723999999999997E-4</v>
      </c>
      <c r="W744" s="161">
        <v>0</v>
      </c>
      <c r="X744" s="162">
        <f>W744*H744</f>
        <v>0</v>
      </c>
      <c r="AR744" s="163" t="s">
        <v>282</v>
      </c>
      <c r="AT744" s="163" t="s">
        <v>165</v>
      </c>
      <c r="AU744" s="163" t="s">
        <v>99</v>
      </c>
      <c r="AY744" s="17" t="s">
        <v>162</v>
      </c>
      <c r="BE744" s="94">
        <f>IF(O744="základní",K744,0)</f>
        <v>0</v>
      </c>
      <c r="BF744" s="94">
        <f>IF(O744="snížená",K744,0)</f>
        <v>0</v>
      </c>
      <c r="BG744" s="94">
        <f>IF(O744="zákl. přenesená",K744,0)</f>
        <v>0</v>
      </c>
      <c r="BH744" s="94">
        <f>IF(O744="sníž. přenesená",K744,0)</f>
        <v>0</v>
      </c>
      <c r="BI744" s="94">
        <f>IF(O744="nulová",K744,0)</f>
        <v>0</v>
      </c>
      <c r="BJ744" s="17" t="s">
        <v>88</v>
      </c>
      <c r="BK744" s="94">
        <f>ROUND(P744*H744,2)</f>
        <v>0</v>
      </c>
      <c r="BL744" s="17" t="s">
        <v>282</v>
      </c>
      <c r="BM744" s="163" t="s">
        <v>1228</v>
      </c>
    </row>
    <row r="745" spans="2:65" s="1" customFormat="1" ht="11.25">
      <c r="B745" s="36"/>
      <c r="D745" s="164" t="s">
        <v>172</v>
      </c>
      <c r="F745" s="165" t="s">
        <v>1229</v>
      </c>
      <c r="I745" s="127"/>
      <c r="J745" s="127"/>
      <c r="M745" s="36"/>
      <c r="N745" s="166"/>
      <c r="X745" s="60"/>
      <c r="AT745" s="17" t="s">
        <v>172</v>
      </c>
      <c r="AU745" s="17" t="s">
        <v>99</v>
      </c>
    </row>
    <row r="746" spans="2:65" s="13" customFormat="1" ht="11.25">
      <c r="B746" s="173"/>
      <c r="D746" s="164" t="s">
        <v>174</v>
      </c>
      <c r="E746" s="174" t="s">
        <v>1</v>
      </c>
      <c r="F746" s="175" t="s">
        <v>1230</v>
      </c>
      <c r="H746" s="176">
        <v>4.266</v>
      </c>
      <c r="I746" s="177"/>
      <c r="J746" s="177"/>
      <c r="M746" s="173"/>
      <c r="N746" s="178"/>
      <c r="X746" s="179"/>
      <c r="AT746" s="174" t="s">
        <v>174</v>
      </c>
      <c r="AU746" s="174" t="s">
        <v>99</v>
      </c>
      <c r="AV746" s="13" t="s">
        <v>99</v>
      </c>
      <c r="AW746" s="13" t="s">
        <v>5</v>
      </c>
      <c r="AX746" s="13" t="s">
        <v>84</v>
      </c>
      <c r="AY746" s="174" t="s">
        <v>162</v>
      </c>
    </row>
    <row r="747" spans="2:65" s="14" customFormat="1" ht="11.25">
      <c r="B747" s="180"/>
      <c r="D747" s="164" t="s">
        <v>174</v>
      </c>
      <c r="E747" s="181" t="s">
        <v>1</v>
      </c>
      <c r="F747" s="182" t="s">
        <v>191</v>
      </c>
      <c r="H747" s="183">
        <v>4.266</v>
      </c>
      <c r="I747" s="184"/>
      <c r="J747" s="184"/>
      <c r="M747" s="180"/>
      <c r="N747" s="185"/>
      <c r="X747" s="186"/>
      <c r="AT747" s="181" t="s">
        <v>174</v>
      </c>
      <c r="AU747" s="181" t="s">
        <v>99</v>
      </c>
      <c r="AV747" s="14" t="s">
        <v>170</v>
      </c>
      <c r="AW747" s="14" t="s">
        <v>5</v>
      </c>
      <c r="AX747" s="14" t="s">
        <v>88</v>
      </c>
      <c r="AY747" s="181" t="s">
        <v>162</v>
      </c>
    </row>
    <row r="748" spans="2:65" s="1" customFormat="1" ht="24.2" customHeight="1">
      <c r="B748" s="36"/>
      <c r="C748" s="153" t="s">
        <v>1231</v>
      </c>
      <c r="D748" s="153" t="s">
        <v>165</v>
      </c>
      <c r="E748" s="154" t="s">
        <v>1232</v>
      </c>
      <c r="F748" s="155" t="s">
        <v>1233</v>
      </c>
      <c r="G748" s="156" t="s">
        <v>168</v>
      </c>
      <c r="H748" s="157">
        <v>4.2</v>
      </c>
      <c r="I748" s="158"/>
      <c r="J748" s="158"/>
      <c r="K748" s="159">
        <f>ROUND(P748*H748,2)</f>
        <v>0</v>
      </c>
      <c r="L748" s="155" t="s">
        <v>169</v>
      </c>
      <c r="M748" s="36"/>
      <c r="N748" s="160" t="s">
        <v>1</v>
      </c>
      <c r="O748" s="125" t="s">
        <v>47</v>
      </c>
      <c r="P748" s="35">
        <f>I748+J748</f>
        <v>0</v>
      </c>
      <c r="Q748" s="35">
        <f>ROUND(I748*H748,2)</f>
        <v>0</v>
      </c>
      <c r="R748" s="35">
        <f>ROUND(J748*H748,2)</f>
        <v>0</v>
      </c>
      <c r="T748" s="161">
        <f>S748*H748</f>
        <v>0</v>
      </c>
      <c r="U748" s="161">
        <v>1.7000000000000001E-4</v>
      </c>
      <c r="V748" s="161">
        <f>U748*H748</f>
        <v>7.1400000000000012E-4</v>
      </c>
      <c r="W748" s="161">
        <v>0</v>
      </c>
      <c r="X748" s="162">
        <f>W748*H748</f>
        <v>0</v>
      </c>
      <c r="AR748" s="163" t="s">
        <v>282</v>
      </c>
      <c r="AT748" s="163" t="s">
        <v>165</v>
      </c>
      <c r="AU748" s="163" t="s">
        <v>99</v>
      </c>
      <c r="AY748" s="17" t="s">
        <v>162</v>
      </c>
      <c r="BE748" s="94">
        <f>IF(O748="základní",K748,0)</f>
        <v>0</v>
      </c>
      <c r="BF748" s="94">
        <f>IF(O748="snížená",K748,0)</f>
        <v>0</v>
      </c>
      <c r="BG748" s="94">
        <f>IF(O748="zákl. přenesená",K748,0)</f>
        <v>0</v>
      </c>
      <c r="BH748" s="94">
        <f>IF(O748="sníž. přenesená",K748,0)</f>
        <v>0</v>
      </c>
      <c r="BI748" s="94">
        <f>IF(O748="nulová",K748,0)</f>
        <v>0</v>
      </c>
      <c r="BJ748" s="17" t="s">
        <v>88</v>
      </c>
      <c r="BK748" s="94">
        <f>ROUND(P748*H748,2)</f>
        <v>0</v>
      </c>
      <c r="BL748" s="17" t="s">
        <v>282</v>
      </c>
      <c r="BM748" s="163" t="s">
        <v>1234</v>
      </c>
    </row>
    <row r="749" spans="2:65" s="1" customFormat="1" ht="19.5">
      <c r="B749" s="36"/>
      <c r="D749" s="164" t="s">
        <v>172</v>
      </c>
      <c r="F749" s="165" t="s">
        <v>1235</v>
      </c>
      <c r="I749" s="127"/>
      <c r="J749" s="127"/>
      <c r="M749" s="36"/>
      <c r="N749" s="166"/>
      <c r="X749" s="60"/>
      <c r="AT749" s="17" t="s">
        <v>172</v>
      </c>
      <c r="AU749" s="17" t="s">
        <v>99</v>
      </c>
    </row>
    <row r="750" spans="2:65" s="1" customFormat="1" ht="24.2" customHeight="1">
      <c r="B750" s="36"/>
      <c r="C750" s="153" t="s">
        <v>1236</v>
      </c>
      <c r="D750" s="153" t="s">
        <v>165</v>
      </c>
      <c r="E750" s="154" t="s">
        <v>1232</v>
      </c>
      <c r="F750" s="155" t="s">
        <v>1233</v>
      </c>
      <c r="G750" s="156" t="s">
        <v>168</v>
      </c>
      <c r="H750" s="157">
        <v>4.2</v>
      </c>
      <c r="I750" s="158"/>
      <c r="J750" s="158"/>
      <c r="K750" s="159">
        <f>ROUND(P750*H750,2)</f>
        <v>0</v>
      </c>
      <c r="L750" s="155" t="s">
        <v>169</v>
      </c>
      <c r="M750" s="36"/>
      <c r="N750" s="160" t="s">
        <v>1</v>
      </c>
      <c r="O750" s="125" t="s">
        <v>47</v>
      </c>
      <c r="P750" s="35">
        <f>I750+J750</f>
        <v>0</v>
      </c>
      <c r="Q750" s="35">
        <f>ROUND(I750*H750,2)</f>
        <v>0</v>
      </c>
      <c r="R750" s="35">
        <f>ROUND(J750*H750,2)</f>
        <v>0</v>
      </c>
      <c r="T750" s="161">
        <f>S750*H750</f>
        <v>0</v>
      </c>
      <c r="U750" s="161">
        <v>1.7000000000000001E-4</v>
      </c>
      <c r="V750" s="161">
        <f>U750*H750</f>
        <v>7.1400000000000012E-4</v>
      </c>
      <c r="W750" s="161">
        <v>0</v>
      </c>
      <c r="X750" s="162">
        <f>W750*H750</f>
        <v>0</v>
      </c>
      <c r="AR750" s="163" t="s">
        <v>282</v>
      </c>
      <c r="AT750" s="163" t="s">
        <v>165</v>
      </c>
      <c r="AU750" s="163" t="s">
        <v>99</v>
      </c>
      <c r="AY750" s="17" t="s">
        <v>162</v>
      </c>
      <c r="BE750" s="94">
        <f>IF(O750="základní",K750,0)</f>
        <v>0</v>
      </c>
      <c r="BF750" s="94">
        <f>IF(O750="snížená",K750,0)</f>
        <v>0</v>
      </c>
      <c r="BG750" s="94">
        <f>IF(O750="zákl. přenesená",K750,0)</f>
        <v>0</v>
      </c>
      <c r="BH750" s="94">
        <f>IF(O750="sníž. přenesená",K750,0)</f>
        <v>0</v>
      </c>
      <c r="BI750" s="94">
        <f>IF(O750="nulová",K750,0)</f>
        <v>0</v>
      </c>
      <c r="BJ750" s="17" t="s">
        <v>88</v>
      </c>
      <c r="BK750" s="94">
        <f>ROUND(P750*H750,2)</f>
        <v>0</v>
      </c>
      <c r="BL750" s="17" t="s">
        <v>282</v>
      </c>
      <c r="BM750" s="163" t="s">
        <v>1237</v>
      </c>
    </row>
    <row r="751" spans="2:65" s="1" customFormat="1" ht="19.5">
      <c r="B751" s="36"/>
      <c r="D751" s="164" t="s">
        <v>172</v>
      </c>
      <c r="F751" s="165" t="s">
        <v>1235</v>
      </c>
      <c r="I751" s="127"/>
      <c r="J751" s="127"/>
      <c r="M751" s="36"/>
      <c r="N751" s="166"/>
      <c r="X751" s="60"/>
      <c r="AT751" s="17" t="s">
        <v>172</v>
      </c>
      <c r="AU751" s="17" t="s">
        <v>99</v>
      </c>
    </row>
    <row r="752" spans="2:65" s="11" customFormat="1" ht="22.9" customHeight="1">
      <c r="B752" s="140"/>
      <c r="D752" s="141" t="s">
        <v>83</v>
      </c>
      <c r="E752" s="151" t="s">
        <v>1238</v>
      </c>
      <c r="F752" s="151" t="s">
        <v>1239</v>
      </c>
      <c r="I752" s="143"/>
      <c r="J752" s="143"/>
      <c r="K752" s="152">
        <f>BK752</f>
        <v>0</v>
      </c>
      <c r="M752" s="140"/>
      <c r="N752" s="145"/>
      <c r="Q752" s="146">
        <f>SUM(Q753:Q762)</f>
        <v>0</v>
      </c>
      <c r="R752" s="146">
        <f>SUM(R753:R762)</f>
        <v>0</v>
      </c>
      <c r="T752" s="147">
        <f>SUM(T753:T762)</f>
        <v>0</v>
      </c>
      <c r="V752" s="147">
        <f>SUM(V753:V762)</f>
        <v>3.6580259999999996E-2</v>
      </c>
      <c r="X752" s="148">
        <f>SUM(X753:X762)</f>
        <v>1.2910680000000001E-2</v>
      </c>
      <c r="AR752" s="141" t="s">
        <v>99</v>
      </c>
      <c r="AT752" s="149" t="s">
        <v>83</v>
      </c>
      <c r="AU752" s="149" t="s">
        <v>88</v>
      </c>
      <c r="AY752" s="141" t="s">
        <v>162</v>
      </c>
      <c r="BK752" s="150">
        <f>SUM(BK753:BK762)</f>
        <v>0</v>
      </c>
    </row>
    <row r="753" spans="2:65" s="1" customFormat="1" ht="24.2" customHeight="1">
      <c r="B753" s="36"/>
      <c r="C753" s="153" t="s">
        <v>1240</v>
      </c>
      <c r="D753" s="153" t="s">
        <v>165</v>
      </c>
      <c r="E753" s="154" t="s">
        <v>1241</v>
      </c>
      <c r="F753" s="155" t="s">
        <v>1242</v>
      </c>
      <c r="G753" s="156" t="s">
        <v>168</v>
      </c>
      <c r="H753" s="157">
        <v>107.589</v>
      </c>
      <c r="I753" s="158"/>
      <c r="J753" s="158"/>
      <c r="K753" s="159">
        <f>ROUND(P753*H753,2)</f>
        <v>0</v>
      </c>
      <c r="L753" s="155" t="s">
        <v>224</v>
      </c>
      <c r="M753" s="36"/>
      <c r="N753" s="160" t="s">
        <v>1</v>
      </c>
      <c r="O753" s="125" t="s">
        <v>47</v>
      </c>
      <c r="P753" s="35">
        <f>I753+J753</f>
        <v>0</v>
      </c>
      <c r="Q753" s="35">
        <f>ROUND(I753*H753,2)</f>
        <v>0</v>
      </c>
      <c r="R753" s="35">
        <f>ROUND(J753*H753,2)</f>
        <v>0</v>
      </c>
      <c r="T753" s="161">
        <f>S753*H753</f>
        <v>0</v>
      </c>
      <c r="U753" s="161">
        <v>1.0000000000000001E-5</v>
      </c>
      <c r="V753" s="161">
        <f>U753*H753</f>
        <v>1.0758900000000001E-3</v>
      </c>
      <c r="W753" s="161">
        <v>1.2E-4</v>
      </c>
      <c r="X753" s="162">
        <f>W753*H753</f>
        <v>1.2910680000000001E-2</v>
      </c>
      <c r="AR753" s="163" t="s">
        <v>282</v>
      </c>
      <c r="AT753" s="163" t="s">
        <v>165</v>
      </c>
      <c r="AU753" s="163" t="s">
        <v>99</v>
      </c>
      <c r="AY753" s="17" t="s">
        <v>162</v>
      </c>
      <c r="BE753" s="94">
        <f>IF(O753="základní",K753,0)</f>
        <v>0</v>
      </c>
      <c r="BF753" s="94">
        <f>IF(O753="snížená",K753,0)</f>
        <v>0</v>
      </c>
      <c r="BG753" s="94">
        <f>IF(O753="zákl. přenesená",K753,0)</f>
        <v>0</v>
      </c>
      <c r="BH753" s="94">
        <f>IF(O753="sníž. přenesená",K753,0)</f>
        <v>0</v>
      </c>
      <c r="BI753" s="94">
        <f>IF(O753="nulová",K753,0)</f>
        <v>0</v>
      </c>
      <c r="BJ753" s="17" t="s">
        <v>88</v>
      </c>
      <c r="BK753" s="94">
        <f>ROUND(P753*H753,2)</f>
        <v>0</v>
      </c>
      <c r="BL753" s="17" t="s">
        <v>282</v>
      </c>
      <c r="BM753" s="163" t="s">
        <v>1243</v>
      </c>
    </row>
    <row r="754" spans="2:65" s="1" customFormat="1" ht="11.25">
      <c r="B754" s="36"/>
      <c r="D754" s="164" t="s">
        <v>172</v>
      </c>
      <c r="F754" s="165" t="s">
        <v>1244</v>
      </c>
      <c r="I754" s="127"/>
      <c r="J754" s="127"/>
      <c r="M754" s="36"/>
      <c r="N754" s="166"/>
      <c r="X754" s="60"/>
      <c r="AT754" s="17" t="s">
        <v>172</v>
      </c>
      <c r="AU754" s="17" t="s">
        <v>99</v>
      </c>
    </row>
    <row r="755" spans="2:65" s="13" customFormat="1" ht="11.25">
      <c r="B755" s="173"/>
      <c r="D755" s="164" t="s">
        <v>174</v>
      </c>
      <c r="E755" s="174" t="s">
        <v>1</v>
      </c>
      <c r="F755" s="175" t="s">
        <v>1245</v>
      </c>
      <c r="H755" s="176">
        <v>107.589</v>
      </c>
      <c r="I755" s="177"/>
      <c r="J755" s="177"/>
      <c r="M755" s="173"/>
      <c r="N755" s="178"/>
      <c r="X755" s="179"/>
      <c r="AT755" s="174" t="s">
        <v>174</v>
      </c>
      <c r="AU755" s="174" t="s">
        <v>99</v>
      </c>
      <c r="AV755" s="13" t="s">
        <v>99</v>
      </c>
      <c r="AW755" s="13" t="s">
        <v>5</v>
      </c>
      <c r="AX755" s="13" t="s">
        <v>84</v>
      </c>
      <c r="AY755" s="174" t="s">
        <v>162</v>
      </c>
    </row>
    <row r="756" spans="2:65" s="14" customFormat="1" ht="11.25">
      <c r="B756" s="180"/>
      <c r="D756" s="164" t="s">
        <v>174</v>
      </c>
      <c r="E756" s="181" t="s">
        <v>1</v>
      </c>
      <c r="F756" s="182" t="s">
        <v>191</v>
      </c>
      <c r="H756" s="183">
        <v>107.589</v>
      </c>
      <c r="I756" s="184"/>
      <c r="J756" s="184"/>
      <c r="M756" s="180"/>
      <c r="N756" s="185"/>
      <c r="X756" s="186"/>
      <c r="AT756" s="181" t="s">
        <v>174</v>
      </c>
      <c r="AU756" s="181" t="s">
        <v>99</v>
      </c>
      <c r="AV756" s="14" t="s">
        <v>170</v>
      </c>
      <c r="AW756" s="14" t="s">
        <v>5</v>
      </c>
      <c r="AX756" s="14" t="s">
        <v>88</v>
      </c>
      <c r="AY756" s="181" t="s">
        <v>162</v>
      </c>
    </row>
    <row r="757" spans="2:65" s="1" customFormat="1" ht="24.2" customHeight="1">
      <c r="B757" s="36"/>
      <c r="C757" s="153" t="s">
        <v>1246</v>
      </c>
      <c r="D757" s="153" t="s">
        <v>165</v>
      </c>
      <c r="E757" s="154" t="s">
        <v>1247</v>
      </c>
      <c r="F757" s="155" t="s">
        <v>1248</v>
      </c>
      <c r="G757" s="156" t="s">
        <v>168</v>
      </c>
      <c r="H757" s="157">
        <v>107.589</v>
      </c>
      <c r="I757" s="158"/>
      <c r="J757" s="158"/>
      <c r="K757" s="159">
        <f>ROUND(P757*H757,2)</f>
        <v>0</v>
      </c>
      <c r="L757" s="155" t="s">
        <v>224</v>
      </c>
      <c r="M757" s="36"/>
      <c r="N757" s="160" t="s">
        <v>1</v>
      </c>
      <c r="O757" s="125" t="s">
        <v>47</v>
      </c>
      <c r="P757" s="35">
        <f>I757+J757</f>
        <v>0</v>
      </c>
      <c r="Q757" s="35">
        <f>ROUND(I757*H757,2)</f>
        <v>0</v>
      </c>
      <c r="R757" s="35">
        <f>ROUND(J757*H757,2)</f>
        <v>0</v>
      </c>
      <c r="T757" s="161">
        <f>S757*H757</f>
        <v>0</v>
      </c>
      <c r="U757" s="161">
        <v>2.0000000000000001E-4</v>
      </c>
      <c r="V757" s="161">
        <f>U757*H757</f>
        <v>2.15178E-2</v>
      </c>
      <c r="W757" s="161">
        <v>0</v>
      </c>
      <c r="X757" s="162">
        <f>W757*H757</f>
        <v>0</v>
      </c>
      <c r="AR757" s="163" t="s">
        <v>282</v>
      </c>
      <c r="AT757" s="163" t="s">
        <v>165</v>
      </c>
      <c r="AU757" s="163" t="s">
        <v>99</v>
      </c>
      <c r="AY757" s="17" t="s">
        <v>162</v>
      </c>
      <c r="BE757" s="94">
        <f>IF(O757="základní",K757,0)</f>
        <v>0</v>
      </c>
      <c r="BF757" s="94">
        <f>IF(O757="snížená",K757,0)</f>
        <v>0</v>
      </c>
      <c r="BG757" s="94">
        <f>IF(O757="zákl. přenesená",K757,0)</f>
        <v>0</v>
      </c>
      <c r="BH757" s="94">
        <f>IF(O757="sníž. přenesená",K757,0)</f>
        <v>0</v>
      </c>
      <c r="BI757" s="94">
        <f>IF(O757="nulová",K757,0)</f>
        <v>0</v>
      </c>
      <c r="BJ757" s="17" t="s">
        <v>88</v>
      </c>
      <c r="BK757" s="94">
        <f>ROUND(P757*H757,2)</f>
        <v>0</v>
      </c>
      <c r="BL757" s="17" t="s">
        <v>282</v>
      </c>
      <c r="BM757" s="163" t="s">
        <v>1249</v>
      </c>
    </row>
    <row r="758" spans="2:65" s="1" customFormat="1" ht="19.5">
      <c r="B758" s="36"/>
      <c r="D758" s="164" t="s">
        <v>172</v>
      </c>
      <c r="F758" s="165" t="s">
        <v>1250</v>
      </c>
      <c r="I758" s="127"/>
      <c r="J758" s="127"/>
      <c r="M758" s="36"/>
      <c r="N758" s="166"/>
      <c r="X758" s="60"/>
      <c r="AT758" s="17" t="s">
        <v>172</v>
      </c>
      <c r="AU758" s="17" t="s">
        <v>99</v>
      </c>
    </row>
    <row r="759" spans="2:65" s="13" customFormat="1" ht="11.25">
      <c r="B759" s="173"/>
      <c r="D759" s="164" t="s">
        <v>174</v>
      </c>
      <c r="E759" s="174" t="s">
        <v>1</v>
      </c>
      <c r="F759" s="175" t="s">
        <v>1251</v>
      </c>
      <c r="H759" s="176">
        <v>107.589</v>
      </c>
      <c r="I759" s="177"/>
      <c r="J759" s="177"/>
      <c r="M759" s="173"/>
      <c r="N759" s="178"/>
      <c r="X759" s="179"/>
      <c r="AT759" s="174" t="s">
        <v>174</v>
      </c>
      <c r="AU759" s="174" t="s">
        <v>99</v>
      </c>
      <c r="AV759" s="13" t="s">
        <v>99</v>
      </c>
      <c r="AW759" s="13" t="s">
        <v>5</v>
      </c>
      <c r="AX759" s="13" t="s">
        <v>84</v>
      </c>
      <c r="AY759" s="174" t="s">
        <v>162</v>
      </c>
    </row>
    <row r="760" spans="2:65" s="14" customFormat="1" ht="11.25">
      <c r="B760" s="180"/>
      <c r="D760" s="164" t="s">
        <v>174</v>
      </c>
      <c r="E760" s="181" t="s">
        <v>1</v>
      </c>
      <c r="F760" s="182" t="s">
        <v>191</v>
      </c>
      <c r="H760" s="183">
        <v>107.589</v>
      </c>
      <c r="I760" s="184"/>
      <c r="J760" s="184"/>
      <c r="M760" s="180"/>
      <c r="N760" s="185"/>
      <c r="X760" s="186"/>
      <c r="AT760" s="181" t="s">
        <v>174</v>
      </c>
      <c r="AU760" s="181" t="s">
        <v>99</v>
      </c>
      <c r="AV760" s="14" t="s">
        <v>170</v>
      </c>
      <c r="AW760" s="14" t="s">
        <v>5</v>
      </c>
      <c r="AX760" s="14" t="s">
        <v>88</v>
      </c>
      <c r="AY760" s="181" t="s">
        <v>162</v>
      </c>
    </row>
    <row r="761" spans="2:65" s="1" customFormat="1" ht="33" customHeight="1">
      <c r="B761" s="36"/>
      <c r="C761" s="153" t="s">
        <v>1252</v>
      </c>
      <c r="D761" s="153" t="s">
        <v>165</v>
      </c>
      <c r="E761" s="154" t="s">
        <v>1253</v>
      </c>
      <c r="F761" s="155" t="s">
        <v>1254</v>
      </c>
      <c r="G761" s="156" t="s">
        <v>168</v>
      </c>
      <c r="H761" s="157">
        <v>107.589</v>
      </c>
      <c r="I761" s="158"/>
      <c r="J761" s="158"/>
      <c r="K761" s="159">
        <f>ROUND(P761*H761,2)</f>
        <v>0</v>
      </c>
      <c r="L761" s="155" t="s">
        <v>224</v>
      </c>
      <c r="M761" s="36"/>
      <c r="N761" s="160" t="s">
        <v>1</v>
      </c>
      <c r="O761" s="125" t="s">
        <v>47</v>
      </c>
      <c r="P761" s="35">
        <f>I761+J761</f>
        <v>0</v>
      </c>
      <c r="Q761" s="35">
        <f>ROUND(I761*H761,2)</f>
        <v>0</v>
      </c>
      <c r="R761" s="35">
        <f>ROUND(J761*H761,2)</f>
        <v>0</v>
      </c>
      <c r="T761" s="161">
        <f>S761*H761</f>
        <v>0</v>
      </c>
      <c r="U761" s="161">
        <v>1.2999999999999999E-4</v>
      </c>
      <c r="V761" s="161">
        <f>U761*H761</f>
        <v>1.3986569999999999E-2</v>
      </c>
      <c r="W761" s="161">
        <v>0</v>
      </c>
      <c r="X761" s="162">
        <f>W761*H761</f>
        <v>0</v>
      </c>
      <c r="AR761" s="163" t="s">
        <v>282</v>
      </c>
      <c r="AT761" s="163" t="s">
        <v>165</v>
      </c>
      <c r="AU761" s="163" t="s">
        <v>99</v>
      </c>
      <c r="AY761" s="17" t="s">
        <v>162</v>
      </c>
      <c r="BE761" s="94">
        <f>IF(O761="základní",K761,0)</f>
        <v>0</v>
      </c>
      <c r="BF761" s="94">
        <f>IF(O761="snížená",K761,0)</f>
        <v>0</v>
      </c>
      <c r="BG761" s="94">
        <f>IF(O761="zákl. přenesená",K761,0)</f>
        <v>0</v>
      </c>
      <c r="BH761" s="94">
        <f>IF(O761="sníž. přenesená",K761,0)</f>
        <v>0</v>
      </c>
      <c r="BI761" s="94">
        <f>IF(O761="nulová",K761,0)</f>
        <v>0</v>
      </c>
      <c r="BJ761" s="17" t="s">
        <v>88</v>
      </c>
      <c r="BK761" s="94">
        <f>ROUND(P761*H761,2)</f>
        <v>0</v>
      </c>
      <c r="BL761" s="17" t="s">
        <v>282</v>
      </c>
      <c r="BM761" s="163" t="s">
        <v>1255</v>
      </c>
    </row>
    <row r="762" spans="2:65" s="1" customFormat="1" ht="29.25">
      <c r="B762" s="36"/>
      <c r="D762" s="164" t="s">
        <v>172</v>
      </c>
      <c r="F762" s="165" t="s">
        <v>1256</v>
      </c>
      <c r="I762" s="127"/>
      <c r="J762" s="127"/>
      <c r="M762" s="36"/>
      <c r="N762" s="166"/>
      <c r="X762" s="60"/>
      <c r="AT762" s="17" t="s">
        <v>172</v>
      </c>
      <c r="AU762" s="17" t="s">
        <v>99</v>
      </c>
    </row>
    <row r="763" spans="2:65" s="11" customFormat="1" ht="25.9" customHeight="1">
      <c r="B763" s="140"/>
      <c r="D763" s="141" t="s">
        <v>83</v>
      </c>
      <c r="E763" s="142" t="s">
        <v>241</v>
      </c>
      <c r="F763" s="142" t="s">
        <v>1257</v>
      </c>
      <c r="I763" s="143"/>
      <c r="J763" s="143"/>
      <c r="K763" s="144">
        <f>BK763</f>
        <v>0</v>
      </c>
      <c r="M763" s="140"/>
      <c r="N763" s="145"/>
      <c r="Q763" s="146">
        <f>Q764</f>
        <v>0</v>
      </c>
      <c r="R763" s="146">
        <f>R764</f>
        <v>0</v>
      </c>
      <c r="T763" s="147">
        <f>T764</f>
        <v>0</v>
      </c>
      <c r="V763" s="147">
        <f>V764</f>
        <v>0</v>
      </c>
      <c r="X763" s="148">
        <f>X764</f>
        <v>0</v>
      </c>
      <c r="AR763" s="141" t="s">
        <v>163</v>
      </c>
      <c r="AT763" s="149" t="s">
        <v>83</v>
      </c>
      <c r="AU763" s="149" t="s">
        <v>84</v>
      </c>
      <c r="AY763" s="141" t="s">
        <v>162</v>
      </c>
      <c r="BK763" s="150">
        <f>BK764</f>
        <v>0</v>
      </c>
    </row>
    <row r="764" spans="2:65" s="11" customFormat="1" ht="22.9" customHeight="1">
      <c r="B764" s="140"/>
      <c r="D764" s="141" t="s">
        <v>83</v>
      </c>
      <c r="E764" s="151" t="s">
        <v>1258</v>
      </c>
      <c r="F764" s="151" t="s">
        <v>1259</v>
      </c>
      <c r="I764" s="143"/>
      <c r="J764" s="143"/>
      <c r="K764" s="152">
        <f>BK764</f>
        <v>0</v>
      </c>
      <c r="M764" s="140"/>
      <c r="N764" s="145"/>
      <c r="Q764" s="146">
        <f>SUM(Q765:Q768)</f>
        <v>0</v>
      </c>
      <c r="R764" s="146">
        <f>SUM(R765:R768)</f>
        <v>0</v>
      </c>
      <c r="T764" s="147">
        <f>SUM(T765:T768)</f>
        <v>0</v>
      </c>
      <c r="V764" s="147">
        <f>SUM(V765:V768)</f>
        <v>0</v>
      </c>
      <c r="X764" s="148">
        <f>SUM(X765:X768)</f>
        <v>0</v>
      </c>
      <c r="AR764" s="141" t="s">
        <v>163</v>
      </c>
      <c r="AT764" s="149" t="s">
        <v>83</v>
      </c>
      <c r="AU764" s="149" t="s">
        <v>88</v>
      </c>
      <c r="AY764" s="141" t="s">
        <v>162</v>
      </c>
      <c r="BK764" s="150">
        <f>SUM(BK765:BK768)</f>
        <v>0</v>
      </c>
    </row>
    <row r="765" spans="2:65" s="1" customFormat="1" ht="24">
      <c r="B765" s="36"/>
      <c r="C765" s="153" t="s">
        <v>1260</v>
      </c>
      <c r="D765" s="153" t="s">
        <v>165</v>
      </c>
      <c r="E765" s="154" t="s">
        <v>1261</v>
      </c>
      <c r="F765" s="155" t="s">
        <v>1262</v>
      </c>
      <c r="G765" s="156" t="s">
        <v>1263</v>
      </c>
      <c r="H765" s="157">
        <v>1</v>
      </c>
      <c r="I765" s="158"/>
      <c r="J765" s="158"/>
      <c r="K765" s="159">
        <f>ROUND(P765*H765,2)</f>
        <v>0</v>
      </c>
      <c r="L765" s="155" t="s">
        <v>169</v>
      </c>
      <c r="M765" s="36"/>
      <c r="N765" s="160" t="s">
        <v>1</v>
      </c>
      <c r="O765" s="125" t="s">
        <v>47</v>
      </c>
      <c r="P765" s="35">
        <f>I765+J765</f>
        <v>0</v>
      </c>
      <c r="Q765" s="35">
        <f>ROUND(I765*H765,2)</f>
        <v>0</v>
      </c>
      <c r="R765" s="35">
        <f>ROUND(J765*H765,2)</f>
        <v>0</v>
      </c>
      <c r="T765" s="161">
        <f>S765*H765</f>
        <v>0</v>
      </c>
      <c r="U765" s="161">
        <v>0</v>
      </c>
      <c r="V765" s="161">
        <f>U765*H765</f>
        <v>0</v>
      </c>
      <c r="W765" s="161">
        <v>0</v>
      </c>
      <c r="X765" s="162">
        <f>W765*H765</f>
        <v>0</v>
      </c>
      <c r="AR765" s="163" t="s">
        <v>543</v>
      </c>
      <c r="AT765" s="163" t="s">
        <v>165</v>
      </c>
      <c r="AU765" s="163" t="s">
        <v>99</v>
      </c>
      <c r="AY765" s="17" t="s">
        <v>162</v>
      </c>
      <c r="BE765" s="94">
        <f>IF(O765="základní",K765,0)</f>
        <v>0</v>
      </c>
      <c r="BF765" s="94">
        <f>IF(O765="snížená",K765,0)</f>
        <v>0</v>
      </c>
      <c r="BG765" s="94">
        <f>IF(O765="zákl. přenesená",K765,0)</f>
        <v>0</v>
      </c>
      <c r="BH765" s="94">
        <f>IF(O765="sníž. přenesená",K765,0)</f>
        <v>0</v>
      </c>
      <c r="BI765" s="94">
        <f>IF(O765="nulová",K765,0)</f>
        <v>0</v>
      </c>
      <c r="BJ765" s="17" t="s">
        <v>88</v>
      </c>
      <c r="BK765" s="94">
        <f>ROUND(P765*H765,2)</f>
        <v>0</v>
      </c>
      <c r="BL765" s="17" t="s">
        <v>543</v>
      </c>
      <c r="BM765" s="163" t="s">
        <v>1264</v>
      </c>
    </row>
    <row r="766" spans="2:65" s="1" customFormat="1" ht="11.25">
      <c r="B766" s="36"/>
      <c r="D766" s="164" t="s">
        <v>172</v>
      </c>
      <c r="F766" s="165" t="s">
        <v>1265</v>
      </c>
      <c r="I766" s="127"/>
      <c r="J766" s="127"/>
      <c r="M766" s="36"/>
      <c r="N766" s="166"/>
      <c r="X766" s="60"/>
      <c r="AT766" s="17" t="s">
        <v>172</v>
      </c>
      <c r="AU766" s="17" t="s">
        <v>99</v>
      </c>
    </row>
    <row r="767" spans="2:65" s="1" customFormat="1" ht="24">
      <c r="B767" s="36"/>
      <c r="C767" s="153" t="s">
        <v>1266</v>
      </c>
      <c r="D767" s="153" t="s">
        <v>165</v>
      </c>
      <c r="E767" s="154" t="s">
        <v>1267</v>
      </c>
      <c r="F767" s="155" t="s">
        <v>1268</v>
      </c>
      <c r="G767" s="156" t="s">
        <v>179</v>
      </c>
      <c r="H767" s="157">
        <v>52.716000000000001</v>
      </c>
      <c r="I767" s="158"/>
      <c r="J767" s="158"/>
      <c r="K767" s="159">
        <f>ROUND(P767*H767,2)</f>
        <v>0</v>
      </c>
      <c r="L767" s="155" t="s">
        <v>169</v>
      </c>
      <c r="M767" s="36"/>
      <c r="N767" s="160" t="s">
        <v>1</v>
      </c>
      <c r="O767" s="125" t="s">
        <v>47</v>
      </c>
      <c r="P767" s="35">
        <f>I767+J767</f>
        <v>0</v>
      </c>
      <c r="Q767" s="35">
        <f>ROUND(I767*H767,2)</f>
        <v>0</v>
      </c>
      <c r="R767" s="35">
        <f>ROUND(J767*H767,2)</f>
        <v>0</v>
      </c>
      <c r="T767" s="161">
        <f>S767*H767</f>
        <v>0</v>
      </c>
      <c r="U767" s="161">
        <v>0</v>
      </c>
      <c r="V767" s="161">
        <f>U767*H767</f>
        <v>0</v>
      </c>
      <c r="W767" s="161">
        <v>0</v>
      </c>
      <c r="X767" s="162">
        <f>W767*H767</f>
        <v>0</v>
      </c>
      <c r="AR767" s="163" t="s">
        <v>543</v>
      </c>
      <c r="AT767" s="163" t="s">
        <v>165</v>
      </c>
      <c r="AU767" s="163" t="s">
        <v>99</v>
      </c>
      <c r="AY767" s="17" t="s">
        <v>162</v>
      </c>
      <c r="BE767" s="94">
        <f>IF(O767="základní",K767,0)</f>
        <v>0</v>
      </c>
      <c r="BF767" s="94">
        <f>IF(O767="snížená",K767,0)</f>
        <v>0</v>
      </c>
      <c r="BG767" s="94">
        <f>IF(O767="zákl. přenesená",K767,0)</f>
        <v>0</v>
      </c>
      <c r="BH767" s="94">
        <f>IF(O767="sníž. přenesená",K767,0)</f>
        <v>0</v>
      </c>
      <c r="BI767" s="94">
        <f>IF(O767="nulová",K767,0)</f>
        <v>0</v>
      </c>
      <c r="BJ767" s="17" t="s">
        <v>88</v>
      </c>
      <c r="BK767" s="94">
        <f>ROUND(P767*H767,2)</f>
        <v>0</v>
      </c>
      <c r="BL767" s="17" t="s">
        <v>543</v>
      </c>
      <c r="BM767" s="163" t="s">
        <v>1269</v>
      </c>
    </row>
    <row r="768" spans="2:65" s="1" customFormat="1" ht="11.25">
      <c r="B768" s="36"/>
      <c r="D768" s="164" t="s">
        <v>172</v>
      </c>
      <c r="F768" s="165" t="s">
        <v>1270</v>
      </c>
      <c r="I768" s="127"/>
      <c r="J768" s="127"/>
      <c r="M768" s="36"/>
      <c r="N768" s="166"/>
      <c r="X768" s="60"/>
      <c r="AT768" s="17" t="s">
        <v>172</v>
      </c>
      <c r="AU768" s="17" t="s">
        <v>99</v>
      </c>
    </row>
    <row r="769" spans="2:65" s="11" customFormat="1" ht="25.9" customHeight="1">
      <c r="B769" s="140"/>
      <c r="D769" s="141" t="s">
        <v>83</v>
      </c>
      <c r="E769" s="142" t="s">
        <v>136</v>
      </c>
      <c r="F769" s="142" t="s">
        <v>1271</v>
      </c>
      <c r="I769" s="143"/>
      <c r="J769" s="143"/>
      <c r="K769" s="144">
        <f>BK769</f>
        <v>0</v>
      </c>
      <c r="M769" s="140"/>
      <c r="N769" s="145"/>
      <c r="Q769" s="146">
        <f>Q770+Q773+Q778</f>
        <v>0</v>
      </c>
      <c r="R769" s="146">
        <f>R770+R773+R778</f>
        <v>0</v>
      </c>
      <c r="T769" s="147">
        <f>T770+T773+T778</f>
        <v>0</v>
      </c>
      <c r="V769" s="147">
        <f>V770+V773+V778</f>
        <v>0</v>
      </c>
      <c r="X769" s="148">
        <f>X770+X773+X778</f>
        <v>0</v>
      </c>
      <c r="AR769" s="141" t="s">
        <v>204</v>
      </c>
      <c r="AT769" s="149" t="s">
        <v>83</v>
      </c>
      <c r="AU769" s="149" t="s">
        <v>84</v>
      </c>
      <c r="AY769" s="141" t="s">
        <v>162</v>
      </c>
      <c r="BK769" s="150">
        <f>BK770+BK773+BK778</f>
        <v>0</v>
      </c>
    </row>
    <row r="770" spans="2:65" s="11" customFormat="1" ht="22.9" customHeight="1">
      <c r="B770" s="140"/>
      <c r="D770" s="141" t="s">
        <v>83</v>
      </c>
      <c r="E770" s="151" t="s">
        <v>1272</v>
      </c>
      <c r="F770" s="151" t="s">
        <v>1273</v>
      </c>
      <c r="I770" s="143"/>
      <c r="J770" s="143"/>
      <c r="K770" s="152">
        <f>BK770</f>
        <v>0</v>
      </c>
      <c r="M770" s="140"/>
      <c r="N770" s="145"/>
      <c r="Q770" s="146">
        <f>SUM(Q771:Q772)</f>
        <v>0</v>
      </c>
      <c r="R770" s="146">
        <f>SUM(R771:R772)</f>
        <v>0</v>
      </c>
      <c r="T770" s="147">
        <f>SUM(T771:T772)</f>
        <v>0</v>
      </c>
      <c r="V770" s="147">
        <f>SUM(V771:V772)</f>
        <v>0</v>
      </c>
      <c r="X770" s="148">
        <f>SUM(X771:X772)</f>
        <v>0</v>
      </c>
      <c r="AR770" s="141" t="s">
        <v>204</v>
      </c>
      <c r="AT770" s="149" t="s">
        <v>83</v>
      </c>
      <c r="AU770" s="149" t="s">
        <v>88</v>
      </c>
      <c r="AY770" s="141" t="s">
        <v>162</v>
      </c>
      <c r="BK770" s="150">
        <f>SUM(BK771:BK772)</f>
        <v>0</v>
      </c>
    </row>
    <row r="771" spans="2:65" s="1" customFormat="1" ht="24.2" customHeight="1">
      <c r="B771" s="36"/>
      <c r="C771" s="153" t="s">
        <v>1274</v>
      </c>
      <c r="D771" s="153" t="s">
        <v>165</v>
      </c>
      <c r="E771" s="154" t="s">
        <v>1275</v>
      </c>
      <c r="F771" s="155" t="s">
        <v>1276</v>
      </c>
      <c r="G771" s="156" t="s">
        <v>480</v>
      </c>
      <c r="H771" s="157">
        <v>1</v>
      </c>
      <c r="I771" s="158"/>
      <c r="J771" s="158"/>
      <c r="K771" s="159">
        <f>ROUND(P771*H771,2)</f>
        <v>0</v>
      </c>
      <c r="L771" s="155" t="s">
        <v>224</v>
      </c>
      <c r="M771" s="36"/>
      <c r="N771" s="160" t="s">
        <v>1</v>
      </c>
      <c r="O771" s="125" t="s">
        <v>47</v>
      </c>
      <c r="P771" s="35">
        <f>I771+J771</f>
        <v>0</v>
      </c>
      <c r="Q771" s="35">
        <f>ROUND(I771*H771,2)</f>
        <v>0</v>
      </c>
      <c r="R771" s="35">
        <f>ROUND(J771*H771,2)</f>
        <v>0</v>
      </c>
      <c r="T771" s="161">
        <f>S771*H771</f>
        <v>0</v>
      </c>
      <c r="U771" s="161">
        <v>0</v>
      </c>
      <c r="V771" s="161">
        <f>U771*H771</f>
        <v>0</v>
      </c>
      <c r="W771" s="161">
        <v>0</v>
      </c>
      <c r="X771" s="162">
        <f>W771*H771</f>
        <v>0</v>
      </c>
      <c r="AR771" s="163" t="s">
        <v>1277</v>
      </c>
      <c r="AT771" s="163" t="s">
        <v>165</v>
      </c>
      <c r="AU771" s="163" t="s">
        <v>99</v>
      </c>
      <c r="AY771" s="17" t="s">
        <v>162</v>
      </c>
      <c r="BE771" s="94">
        <f>IF(O771="základní",K771,0)</f>
        <v>0</v>
      </c>
      <c r="BF771" s="94">
        <f>IF(O771="snížená",K771,0)</f>
        <v>0</v>
      </c>
      <c r="BG771" s="94">
        <f>IF(O771="zákl. přenesená",K771,0)</f>
        <v>0</v>
      </c>
      <c r="BH771" s="94">
        <f>IF(O771="sníž. přenesená",K771,0)</f>
        <v>0</v>
      </c>
      <c r="BI771" s="94">
        <f>IF(O771="nulová",K771,0)</f>
        <v>0</v>
      </c>
      <c r="BJ771" s="17" t="s">
        <v>88</v>
      </c>
      <c r="BK771" s="94">
        <f>ROUND(P771*H771,2)</f>
        <v>0</v>
      </c>
      <c r="BL771" s="17" t="s">
        <v>1277</v>
      </c>
      <c r="BM771" s="163" t="s">
        <v>1278</v>
      </c>
    </row>
    <row r="772" spans="2:65" s="1" customFormat="1" ht="11.25">
      <c r="B772" s="36"/>
      <c r="D772" s="164" t="s">
        <v>172</v>
      </c>
      <c r="F772" s="165" t="s">
        <v>1276</v>
      </c>
      <c r="I772" s="127"/>
      <c r="J772" s="127"/>
      <c r="M772" s="36"/>
      <c r="N772" s="166"/>
      <c r="X772" s="60"/>
      <c r="AT772" s="17" t="s">
        <v>172</v>
      </c>
      <c r="AU772" s="17" t="s">
        <v>99</v>
      </c>
    </row>
    <row r="773" spans="2:65" s="11" customFormat="1" ht="22.9" customHeight="1">
      <c r="B773" s="140"/>
      <c r="D773" s="141" t="s">
        <v>83</v>
      </c>
      <c r="E773" s="151" t="s">
        <v>1279</v>
      </c>
      <c r="F773" s="151" t="s">
        <v>1280</v>
      </c>
      <c r="I773" s="143"/>
      <c r="J773" s="143"/>
      <c r="K773" s="152">
        <f>BK773</f>
        <v>0</v>
      </c>
      <c r="M773" s="140"/>
      <c r="N773" s="145"/>
      <c r="Q773" s="146">
        <f>SUM(Q774:Q777)</f>
        <v>0</v>
      </c>
      <c r="R773" s="146">
        <f>SUM(R774:R777)</f>
        <v>0</v>
      </c>
      <c r="T773" s="147">
        <f>SUM(T774:T777)</f>
        <v>0</v>
      </c>
      <c r="V773" s="147">
        <f>SUM(V774:V777)</f>
        <v>0</v>
      </c>
      <c r="X773" s="148">
        <f>SUM(X774:X777)</f>
        <v>0</v>
      </c>
      <c r="AR773" s="141" t="s">
        <v>204</v>
      </c>
      <c r="AT773" s="149" t="s">
        <v>83</v>
      </c>
      <c r="AU773" s="149" t="s">
        <v>88</v>
      </c>
      <c r="AY773" s="141" t="s">
        <v>162</v>
      </c>
      <c r="BK773" s="150">
        <f>SUM(BK774:BK777)</f>
        <v>0</v>
      </c>
    </row>
    <row r="774" spans="2:65" s="1" customFormat="1" ht="24.2" customHeight="1">
      <c r="B774" s="36"/>
      <c r="C774" s="153" t="s">
        <v>1281</v>
      </c>
      <c r="D774" s="153" t="s">
        <v>165</v>
      </c>
      <c r="E774" s="154" t="s">
        <v>1282</v>
      </c>
      <c r="F774" s="155" t="s">
        <v>1283</v>
      </c>
      <c r="G774" s="156" t="s">
        <v>1284</v>
      </c>
      <c r="H774" s="157">
        <v>10</v>
      </c>
      <c r="I774" s="158"/>
      <c r="J774" s="158"/>
      <c r="K774" s="159">
        <f>ROUND(P774*H774,2)</f>
        <v>0</v>
      </c>
      <c r="L774" s="155" t="s">
        <v>224</v>
      </c>
      <c r="M774" s="36"/>
      <c r="N774" s="160" t="s">
        <v>1</v>
      </c>
      <c r="O774" s="125" t="s">
        <v>47</v>
      </c>
      <c r="P774" s="35">
        <f>I774+J774</f>
        <v>0</v>
      </c>
      <c r="Q774" s="35">
        <f>ROUND(I774*H774,2)</f>
        <v>0</v>
      </c>
      <c r="R774" s="35">
        <f>ROUND(J774*H774,2)</f>
        <v>0</v>
      </c>
      <c r="T774" s="161">
        <f>S774*H774</f>
        <v>0</v>
      </c>
      <c r="U774" s="161">
        <v>0</v>
      </c>
      <c r="V774" s="161">
        <f>U774*H774</f>
        <v>0</v>
      </c>
      <c r="W774" s="161">
        <v>0</v>
      </c>
      <c r="X774" s="162">
        <f>W774*H774</f>
        <v>0</v>
      </c>
      <c r="AR774" s="163" t="s">
        <v>1277</v>
      </c>
      <c r="AT774" s="163" t="s">
        <v>165</v>
      </c>
      <c r="AU774" s="163" t="s">
        <v>99</v>
      </c>
      <c r="AY774" s="17" t="s">
        <v>162</v>
      </c>
      <c r="BE774" s="94">
        <f>IF(O774="základní",K774,0)</f>
        <v>0</v>
      </c>
      <c r="BF774" s="94">
        <f>IF(O774="snížená",K774,0)</f>
        <v>0</v>
      </c>
      <c r="BG774" s="94">
        <f>IF(O774="zákl. přenesená",K774,0)</f>
        <v>0</v>
      </c>
      <c r="BH774" s="94">
        <f>IF(O774="sníž. přenesená",K774,0)</f>
        <v>0</v>
      </c>
      <c r="BI774" s="94">
        <f>IF(O774="nulová",K774,0)</f>
        <v>0</v>
      </c>
      <c r="BJ774" s="17" t="s">
        <v>88</v>
      </c>
      <c r="BK774" s="94">
        <f>ROUND(P774*H774,2)</f>
        <v>0</v>
      </c>
      <c r="BL774" s="17" t="s">
        <v>1277</v>
      </c>
      <c r="BM774" s="163" t="s">
        <v>1285</v>
      </c>
    </row>
    <row r="775" spans="2:65" s="1" customFormat="1" ht="11.25">
      <c r="B775" s="36"/>
      <c r="D775" s="164" t="s">
        <v>172</v>
      </c>
      <c r="F775" s="165" t="s">
        <v>1283</v>
      </c>
      <c r="I775" s="127"/>
      <c r="J775" s="127"/>
      <c r="M775" s="36"/>
      <c r="N775" s="166"/>
      <c r="X775" s="60"/>
      <c r="AT775" s="17" t="s">
        <v>172</v>
      </c>
      <c r="AU775" s="17" t="s">
        <v>99</v>
      </c>
    </row>
    <row r="776" spans="2:65" s="1" customFormat="1" ht="24">
      <c r="B776" s="36"/>
      <c r="C776" s="153" t="s">
        <v>1286</v>
      </c>
      <c r="D776" s="153" t="s">
        <v>165</v>
      </c>
      <c r="E776" s="154" t="s">
        <v>1287</v>
      </c>
      <c r="F776" s="155" t="s">
        <v>1288</v>
      </c>
      <c r="G776" s="156" t="s">
        <v>480</v>
      </c>
      <c r="H776" s="157">
        <v>1</v>
      </c>
      <c r="I776" s="158"/>
      <c r="J776" s="158"/>
      <c r="K776" s="159">
        <f>ROUND(P776*H776,2)</f>
        <v>0</v>
      </c>
      <c r="L776" s="155" t="s">
        <v>207</v>
      </c>
      <c r="M776" s="36"/>
      <c r="N776" s="160" t="s">
        <v>1</v>
      </c>
      <c r="O776" s="125" t="s">
        <v>47</v>
      </c>
      <c r="P776" s="35">
        <f>I776+J776</f>
        <v>0</v>
      </c>
      <c r="Q776" s="35">
        <f>ROUND(I776*H776,2)</f>
        <v>0</v>
      </c>
      <c r="R776" s="35">
        <f>ROUND(J776*H776,2)</f>
        <v>0</v>
      </c>
      <c r="T776" s="161">
        <f>S776*H776</f>
        <v>0</v>
      </c>
      <c r="U776" s="161">
        <v>0</v>
      </c>
      <c r="V776" s="161">
        <f>U776*H776</f>
        <v>0</v>
      </c>
      <c r="W776" s="161">
        <v>0</v>
      </c>
      <c r="X776" s="162">
        <f>W776*H776</f>
        <v>0</v>
      </c>
      <c r="AR776" s="163" t="s">
        <v>1277</v>
      </c>
      <c r="AT776" s="163" t="s">
        <v>165</v>
      </c>
      <c r="AU776" s="163" t="s">
        <v>99</v>
      </c>
      <c r="AY776" s="17" t="s">
        <v>162</v>
      </c>
      <c r="BE776" s="94">
        <f>IF(O776="základní",K776,0)</f>
        <v>0</v>
      </c>
      <c r="BF776" s="94">
        <f>IF(O776="snížená",K776,0)</f>
        <v>0</v>
      </c>
      <c r="BG776" s="94">
        <f>IF(O776="zákl. přenesená",K776,0)</f>
        <v>0</v>
      </c>
      <c r="BH776" s="94">
        <f>IF(O776="sníž. přenesená",K776,0)</f>
        <v>0</v>
      </c>
      <c r="BI776" s="94">
        <f>IF(O776="nulová",K776,0)</f>
        <v>0</v>
      </c>
      <c r="BJ776" s="17" t="s">
        <v>88</v>
      </c>
      <c r="BK776" s="94">
        <f>ROUND(P776*H776,2)</f>
        <v>0</v>
      </c>
      <c r="BL776" s="17" t="s">
        <v>1277</v>
      </c>
      <c r="BM776" s="163" t="s">
        <v>1289</v>
      </c>
    </row>
    <row r="777" spans="2:65" s="1" customFormat="1" ht="11.25">
      <c r="B777" s="36"/>
      <c r="D777" s="164" t="s">
        <v>172</v>
      </c>
      <c r="F777" s="165" t="s">
        <v>1290</v>
      </c>
      <c r="I777" s="127"/>
      <c r="J777" s="127"/>
      <c r="M777" s="36"/>
      <c r="N777" s="166"/>
      <c r="X777" s="60"/>
      <c r="AT777" s="17" t="s">
        <v>172</v>
      </c>
      <c r="AU777" s="17" t="s">
        <v>99</v>
      </c>
    </row>
    <row r="778" spans="2:65" s="11" customFormat="1" ht="22.9" customHeight="1">
      <c r="B778" s="140"/>
      <c r="D778" s="141" t="s">
        <v>83</v>
      </c>
      <c r="E778" s="151" t="s">
        <v>1291</v>
      </c>
      <c r="F778" s="151" t="s">
        <v>1292</v>
      </c>
      <c r="I778" s="143"/>
      <c r="J778" s="143"/>
      <c r="K778" s="152">
        <f>BK778</f>
        <v>0</v>
      </c>
      <c r="M778" s="140"/>
      <c r="N778" s="145"/>
      <c r="Q778" s="146">
        <f>SUM(Q779:Q782)</f>
        <v>0</v>
      </c>
      <c r="R778" s="146">
        <f>SUM(R779:R782)</f>
        <v>0</v>
      </c>
      <c r="T778" s="147">
        <f>SUM(T779:T782)</f>
        <v>0</v>
      </c>
      <c r="V778" s="147">
        <f>SUM(V779:V782)</f>
        <v>0</v>
      </c>
      <c r="X778" s="148">
        <f>SUM(X779:X782)</f>
        <v>0</v>
      </c>
      <c r="AR778" s="141" t="s">
        <v>204</v>
      </c>
      <c r="AT778" s="149" t="s">
        <v>83</v>
      </c>
      <c r="AU778" s="149" t="s">
        <v>88</v>
      </c>
      <c r="AY778" s="141" t="s">
        <v>162</v>
      </c>
      <c r="BK778" s="150">
        <f>SUM(BK779:BK782)</f>
        <v>0</v>
      </c>
    </row>
    <row r="779" spans="2:65" s="1" customFormat="1" ht="24.2" customHeight="1">
      <c r="B779" s="36"/>
      <c r="C779" s="153" t="s">
        <v>1293</v>
      </c>
      <c r="D779" s="153" t="s">
        <v>165</v>
      </c>
      <c r="E779" s="154" t="s">
        <v>1294</v>
      </c>
      <c r="F779" s="155" t="s">
        <v>1295</v>
      </c>
      <c r="G779" s="156" t="s">
        <v>237</v>
      </c>
      <c r="H779" s="157">
        <v>1</v>
      </c>
      <c r="I779" s="158"/>
      <c r="J779" s="158"/>
      <c r="K779" s="159">
        <f>ROUND(P779*H779,2)</f>
        <v>0</v>
      </c>
      <c r="L779" s="155" t="s">
        <v>224</v>
      </c>
      <c r="M779" s="36"/>
      <c r="N779" s="160" t="s">
        <v>1</v>
      </c>
      <c r="O779" s="125" t="s">
        <v>47</v>
      </c>
      <c r="P779" s="35">
        <f>I779+J779</f>
        <v>0</v>
      </c>
      <c r="Q779" s="35">
        <f>ROUND(I779*H779,2)</f>
        <v>0</v>
      </c>
      <c r="R779" s="35">
        <f>ROUND(J779*H779,2)</f>
        <v>0</v>
      </c>
      <c r="T779" s="161">
        <f>S779*H779</f>
        <v>0</v>
      </c>
      <c r="U779" s="161">
        <v>0</v>
      </c>
      <c r="V779" s="161">
        <f>U779*H779</f>
        <v>0</v>
      </c>
      <c r="W779" s="161">
        <v>0</v>
      </c>
      <c r="X779" s="162">
        <f>W779*H779</f>
        <v>0</v>
      </c>
      <c r="AR779" s="163" t="s">
        <v>1277</v>
      </c>
      <c r="AT779" s="163" t="s">
        <v>165</v>
      </c>
      <c r="AU779" s="163" t="s">
        <v>99</v>
      </c>
      <c r="AY779" s="17" t="s">
        <v>162</v>
      </c>
      <c r="BE779" s="94">
        <f>IF(O779="základní",K779,0)</f>
        <v>0</v>
      </c>
      <c r="BF779" s="94">
        <f>IF(O779="snížená",K779,0)</f>
        <v>0</v>
      </c>
      <c r="BG779" s="94">
        <f>IF(O779="zákl. přenesená",K779,0)</f>
        <v>0</v>
      </c>
      <c r="BH779" s="94">
        <f>IF(O779="sníž. přenesená",K779,0)</f>
        <v>0</v>
      </c>
      <c r="BI779" s="94">
        <f>IF(O779="nulová",K779,0)</f>
        <v>0</v>
      </c>
      <c r="BJ779" s="17" t="s">
        <v>88</v>
      </c>
      <c r="BK779" s="94">
        <f>ROUND(P779*H779,2)</f>
        <v>0</v>
      </c>
      <c r="BL779" s="17" t="s">
        <v>1277</v>
      </c>
      <c r="BM779" s="163" t="s">
        <v>1296</v>
      </c>
    </row>
    <row r="780" spans="2:65" s="1" customFormat="1" ht="11.25">
      <c r="B780" s="36"/>
      <c r="D780" s="164" t="s">
        <v>172</v>
      </c>
      <c r="F780" s="165" t="s">
        <v>1295</v>
      </c>
      <c r="I780" s="127"/>
      <c r="J780" s="127"/>
      <c r="M780" s="36"/>
      <c r="N780" s="166"/>
      <c r="X780" s="60"/>
      <c r="AT780" s="17" t="s">
        <v>172</v>
      </c>
      <c r="AU780" s="17" t="s">
        <v>99</v>
      </c>
    </row>
    <row r="781" spans="2:65" s="13" customFormat="1" ht="11.25">
      <c r="B781" s="173"/>
      <c r="D781" s="164" t="s">
        <v>174</v>
      </c>
      <c r="E781" s="174" t="s">
        <v>1</v>
      </c>
      <c r="F781" s="175" t="s">
        <v>88</v>
      </c>
      <c r="H781" s="176">
        <v>1</v>
      </c>
      <c r="I781" s="177"/>
      <c r="J781" s="177"/>
      <c r="M781" s="173"/>
      <c r="N781" s="178"/>
      <c r="X781" s="179"/>
      <c r="AT781" s="174" t="s">
        <v>174</v>
      </c>
      <c r="AU781" s="174" t="s">
        <v>99</v>
      </c>
      <c r="AV781" s="13" t="s">
        <v>99</v>
      </c>
      <c r="AW781" s="13" t="s">
        <v>5</v>
      </c>
      <c r="AX781" s="13" t="s">
        <v>84</v>
      </c>
      <c r="AY781" s="174" t="s">
        <v>162</v>
      </c>
    </row>
    <row r="782" spans="2:65" s="14" customFormat="1" ht="11.25">
      <c r="B782" s="180"/>
      <c r="D782" s="164" t="s">
        <v>174</v>
      </c>
      <c r="E782" s="181" t="s">
        <v>1</v>
      </c>
      <c r="F782" s="182" t="s">
        <v>191</v>
      </c>
      <c r="H782" s="183">
        <v>1</v>
      </c>
      <c r="I782" s="184"/>
      <c r="J782" s="184"/>
      <c r="M782" s="180"/>
      <c r="N782" s="204"/>
      <c r="O782" s="205"/>
      <c r="P782" s="205"/>
      <c r="Q782" s="205"/>
      <c r="R782" s="205"/>
      <c r="S782" s="205"/>
      <c r="T782" s="205"/>
      <c r="U782" s="205"/>
      <c r="V782" s="205"/>
      <c r="W782" s="205"/>
      <c r="X782" s="206"/>
      <c r="AT782" s="181" t="s">
        <v>174</v>
      </c>
      <c r="AU782" s="181" t="s">
        <v>99</v>
      </c>
      <c r="AV782" s="14" t="s">
        <v>170</v>
      </c>
      <c r="AW782" s="14" t="s">
        <v>5</v>
      </c>
      <c r="AX782" s="14" t="s">
        <v>88</v>
      </c>
      <c r="AY782" s="181" t="s">
        <v>162</v>
      </c>
    </row>
    <row r="783" spans="2:65" s="1" customFormat="1" ht="6.95" customHeight="1">
      <c r="B783" s="48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36"/>
    </row>
  </sheetData>
  <sheetProtection algorithmName="SHA-512" hashValue="oeioSuV4fsHONs2vdQ/vBO8ZUiqyRD9VXz30QHtBopyEZV/TmLiVjC/yw9J2IIaM0mDlk7TkFWKkNuPmFeMHIg==" saltValue="yIeMVvw04nMrtiaextst0bTyudEm5e+MeIEqymdfj+jN302W4RBsPKg8bbBODvyd1LEme6TZrXx73yZuIEDWRQ==" spinCount="100000" sheet="1" objects="1" scenarios="1" formatColumns="0" formatRows="0" autoFilter="0"/>
  <autoFilter ref="C146:L782" xr:uid="{00000000-0009-0000-0000-000001000000}"/>
  <mergeCells count="11">
    <mergeCell ref="M2:Z2"/>
    <mergeCell ref="D124:F124"/>
    <mergeCell ref="D125:F125"/>
    <mergeCell ref="D126:F126"/>
    <mergeCell ref="D127:F127"/>
    <mergeCell ref="E139:H139"/>
    <mergeCell ref="E7:H7"/>
    <mergeCell ref="E16:H16"/>
    <mergeCell ref="E25:H25"/>
    <mergeCell ref="E85:H85"/>
    <mergeCell ref="D123:F123"/>
  </mergeCells>
  <pageMargins left="0.39374999999999999" right="0.39374999999999999" top="0.39374999999999999" bottom="0.39374999999999999" header="0" footer="0"/>
  <pageSetup paperSize="9" scale="6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12-19 - PŘESTAVBA SOCIÁLN...</vt:lpstr>
      <vt:lpstr>'12-19 - PŘESTAVBA SOCIÁLN...'!Názvy_tisku</vt:lpstr>
      <vt:lpstr>'Rekapitulace stavby'!Názvy_tisku</vt:lpstr>
      <vt:lpstr>'12-19 - PŘESTAVBA SOCIÁLN...'!Oblast_tisku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Snopek</dc:creator>
  <cp:lastModifiedBy>Alena Volná</cp:lastModifiedBy>
  <cp:lastPrinted>2024-01-31T16:54:48Z</cp:lastPrinted>
  <dcterms:created xsi:type="dcterms:W3CDTF">2024-01-31T15:58:36Z</dcterms:created>
  <dcterms:modified xsi:type="dcterms:W3CDTF">2024-01-31T16:54:54Z</dcterms:modified>
</cp:coreProperties>
</file>